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defaultThemeVersion="124226"/>
  <mc:AlternateContent xmlns:mc="http://schemas.openxmlformats.org/markup-compatibility/2006">
    <mc:Choice Requires="x15">
      <x15ac:absPath xmlns:x15ac="http://schemas.microsoft.com/office/spreadsheetml/2010/11/ac" url="P:\2010\10-208 CDFI Phase II\Tools\"/>
    </mc:Choice>
  </mc:AlternateContent>
  <xr:revisionPtr revIDLastSave="0" documentId="13_ncr:1_{7CEF323E-F3FA-4DBB-AC6A-376D242F4BBB}" xr6:coauthVersionLast="47" xr6:coauthVersionMax="47" xr10:uidLastSave="{00000000-0000-0000-0000-000000000000}"/>
  <workbookProtection workbookAlgorithmName="SHA-512" workbookHashValue="Ox2pId3XxmVU8sRYkAf8k9quSTYqp7D0wpASkbvd9VryASPlLHWzmeVGGTEsjt44zgOGfDXcjrHY+FcPvhKBHg==" workbookSaltValue="3rzwk34PoYq7wIp3Cr4mJw==" workbookSpinCount="100000" lockStructure="1"/>
  <bookViews>
    <workbookView xWindow="-98" yWindow="-98" windowWidth="28996" windowHeight="15796" tabRatio="830" xr2:uid="{00000000-000D-0000-FFFF-FFFF00000000}"/>
  </bookViews>
  <sheets>
    <sheet name="Disclaimer" sheetId="1" r:id="rId1"/>
    <sheet name="PE, XLPE &amp; WTR-XLPE" sheetId="3" r:id="rId2"/>
    <sheet name="PCA-PE" sheetId="4" state="hidden" r:id="rId3"/>
    <sheet name="Filled-Insulation (ALL)" sheetId="5" r:id="rId4"/>
    <sheet name="PCA-Filled" sheetId="6" state="hidden" r:id="rId5"/>
    <sheet name="Mineral Filled (Pink) EPR" sheetId="11" r:id="rId6"/>
    <sheet name="PILC" sheetId="7" r:id="rId7"/>
    <sheet name="PCA-Paper" sheetId="8" state="hidden" r:id="rId8"/>
    <sheet name="Enable tool" sheetId="2" state="hidden" r:id="rId9"/>
    <sheet name="Action Required" sheetId="9" r:id="rId10"/>
    <sheet name="Further Study" sheetId="10"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 l="1"/>
  <c r="E20" i="11" l="1"/>
  <c r="E19" i="11"/>
  <c r="E18" i="11"/>
  <c r="E16" i="7"/>
  <c r="E15" i="7"/>
  <c r="E14" i="7"/>
  <c r="E20" i="5"/>
  <c r="E19" i="5"/>
  <c r="E18" i="5"/>
  <c r="E16" i="3" l="1"/>
  <c r="E15" i="3"/>
  <c r="E14" i="3"/>
  <c r="A2" i="2"/>
  <c r="B22" i="11" s="1"/>
  <c r="B18" i="7" l="1"/>
  <c r="B22" i="5"/>
  <c r="A3" i="2"/>
  <c r="F25" i="11" s="1"/>
  <c r="B18" i="3"/>
  <c r="C30" i="11" l="1"/>
  <c r="F26" i="11"/>
  <c r="F25" i="5"/>
  <c r="B11" i="6" s="1"/>
  <c r="H25" i="11"/>
  <c r="D25" i="5"/>
  <c r="B10" i="6" s="1"/>
  <c r="H25" i="5"/>
  <c r="B12" i="6" s="1"/>
  <c r="F21" i="7"/>
  <c r="D25" i="11"/>
  <c r="B30" i="11" s="1"/>
  <c r="D21" i="7"/>
  <c r="B10" i="8" s="1"/>
  <c r="H21" i="7"/>
  <c r="D21" i="3"/>
  <c r="B10" i="4" s="1"/>
  <c r="F21" i="3"/>
  <c r="B11" i="4" s="1"/>
  <c r="H21" i="3"/>
  <c r="B12" i="4" s="1"/>
  <c r="D26" i="7" l="1"/>
  <c r="C26" i="7"/>
  <c r="D30" i="11"/>
  <c r="E30" i="11"/>
  <c r="F26" i="7"/>
  <c r="B13" i="8" s="1"/>
  <c r="B11" i="8"/>
  <c r="H11" i="8" s="1"/>
  <c r="F12" i="4"/>
  <c r="E26" i="3"/>
  <c r="B13" i="4" s="1"/>
  <c r="F10" i="4"/>
  <c r="E30" i="5"/>
  <c r="B13" i="6" s="1"/>
  <c r="F26" i="5"/>
  <c r="C30" i="5"/>
  <c r="F10" i="8"/>
  <c r="F14" i="8" s="1"/>
  <c r="G10" i="8"/>
  <c r="G14" i="8" s="1"/>
  <c r="H10" i="8"/>
  <c r="H14" i="8" s="1"/>
  <c r="B26" i="7"/>
  <c r="E26" i="7"/>
  <c r="B12" i="8"/>
  <c r="G11" i="6"/>
  <c r="D30" i="5"/>
  <c r="B26" i="3"/>
  <c r="B30" i="5"/>
  <c r="H10" i="6"/>
  <c r="F11" i="4"/>
  <c r="F22" i="3"/>
  <c r="C26" i="3"/>
  <c r="D26" i="3"/>
  <c r="F11" i="8" l="1"/>
  <c r="H13" i="6"/>
  <c r="G11" i="8"/>
  <c r="G10" i="4"/>
  <c r="H10" i="4"/>
  <c r="F13" i="6"/>
  <c r="B21" i="8"/>
  <c r="E21" i="8" s="1"/>
  <c r="C32" i="7" s="1"/>
  <c r="B31" i="7" s="1"/>
  <c r="F13" i="8"/>
  <c r="H13" i="8"/>
  <c r="G13" i="8"/>
  <c r="F12" i="8"/>
  <c r="G12" i="8"/>
  <c r="H12" i="8"/>
  <c r="H11" i="6"/>
  <c r="F11" i="6"/>
  <c r="F12" i="6"/>
  <c r="G12" i="6"/>
  <c r="H12" i="6"/>
  <c r="F10" i="6"/>
  <c r="G10" i="6"/>
  <c r="G11" i="4"/>
  <c r="F13" i="4"/>
  <c r="H11" i="4"/>
  <c r="H12" i="4"/>
  <c r="G12" i="4"/>
  <c r="G13" i="6" l="1"/>
  <c r="G14" i="6" s="1"/>
  <c r="H14" i="6"/>
  <c r="F14" i="6"/>
  <c r="B32" i="7"/>
  <c r="B33" i="7"/>
  <c r="H13" i="4"/>
  <c r="H14" i="4" s="1"/>
  <c r="G13" i="4"/>
  <c r="G14" i="4" s="1"/>
  <c r="F14" i="4"/>
  <c r="B21" i="6" l="1"/>
  <c r="E21" i="6" s="1"/>
  <c r="B21" i="4"/>
  <c r="E21" i="4" s="1"/>
  <c r="C32" i="3" l="1"/>
  <c r="B32" i="3" s="1"/>
  <c r="C36" i="5"/>
  <c r="B36" i="5" s="1"/>
  <c r="C36" i="11"/>
  <c r="B31" i="3" l="1"/>
  <c r="B35" i="5"/>
  <c r="B33" i="3"/>
  <c r="B37" i="5"/>
  <c r="B36" i="11"/>
  <c r="B35" i="11"/>
  <c r="B37" i="11"/>
</calcChain>
</file>

<file path=xl/sharedStrings.xml><?xml version="1.0" encoding="utf-8"?>
<sst xmlns="http://schemas.openxmlformats.org/spreadsheetml/2006/main" count="201" uniqueCount="73">
  <si>
    <t>Application won't activate until disclaimer is acknowledged</t>
  </si>
  <si>
    <t>Please enter your name</t>
  </si>
  <si>
    <t>Enable Tool</t>
  </si>
  <si>
    <t>Enable 1 (Expiration date)</t>
  </si>
  <si>
    <t>Enable 2 (Disclaimer)</t>
  </si>
  <si>
    <t xml:space="preserve">I, </t>
  </si>
  <si>
    <t xml:space="preserve"> accept the terms of use</t>
  </si>
  <si>
    <t xml:space="preserve">Condition Assessment of PE-based Insulations (i.e. PE, XLPE, WTR XLPE) </t>
  </si>
  <si>
    <t>Please fill the fields highlighted in yellow</t>
  </si>
  <si>
    <t>U/Uo</t>
  </si>
  <si>
    <t>Condition Assessment Parameters:</t>
  </si>
  <si>
    <t>TD Stability @ V0</t>
  </si>
  <si>
    <t>Differential TD (TU)</t>
  </si>
  <si>
    <t>Mean TD @ V0</t>
  </si>
  <si>
    <t>Condition Assesment Results:</t>
  </si>
  <si>
    <t>Diff. in TU</t>
  </si>
  <si>
    <t>Results indicates:</t>
  </si>
  <si>
    <t>TD Stability    @ V0</t>
  </si>
  <si>
    <t>Data Stats:</t>
  </si>
  <si>
    <t>Std Dev</t>
  </si>
  <si>
    <t>TU     1.5-.5</t>
  </si>
  <si>
    <t>Log TD</t>
  </si>
  <si>
    <t>Diff in Tip Ups</t>
  </si>
  <si>
    <t>STD</t>
  </si>
  <si>
    <t>Mean</t>
  </si>
  <si>
    <t>PCA Coeficients:</t>
  </si>
  <si>
    <t>Examples:</t>
  </si>
  <si>
    <t>Component</t>
  </si>
  <si>
    <t>Sample Value</t>
  </si>
  <si>
    <t>Coef. PCA 1</t>
  </si>
  <si>
    <t>Coef. PCA 2</t>
  </si>
  <si>
    <t>Coef. PCA 3</t>
  </si>
  <si>
    <t>Sample PCA 1</t>
  </si>
  <si>
    <t>Sample PCA 2</t>
  </si>
  <si>
    <t>Sample PCA 3</t>
  </si>
  <si>
    <t>Rank</t>
  </si>
  <si>
    <t>Result</t>
  </si>
  <si>
    <t>No Action</t>
  </si>
  <si>
    <t>New Cable</t>
  </si>
  <si>
    <t>TU 1.5-.5</t>
  </si>
  <si>
    <t>Further Study</t>
  </si>
  <si>
    <t>Cable at 80% in individual parameters</t>
  </si>
  <si>
    <t>Action Required</t>
  </si>
  <si>
    <t>Cable at 95% in individual parameters</t>
  </si>
  <si>
    <t>Macon, Failed cable</t>
  </si>
  <si>
    <t>Macon, consecutive cables</t>
  </si>
  <si>
    <t>Origin:</t>
  </si>
  <si>
    <t>Original</t>
  </si>
  <si>
    <t>Translated</t>
  </si>
  <si>
    <t>PCA Distance:</t>
  </si>
  <si>
    <t>Sample</t>
  </si>
  <si>
    <t>Database</t>
  </si>
  <si>
    <t>Principal Component Analysis for PE-Based Cables</t>
  </si>
  <si>
    <t xml:space="preserve">Condition Assessment of Filled Insulations (i.e. EPR, Kerite &amp; Vulkene) </t>
  </si>
  <si>
    <t xml:space="preserve">Condition Assessment of Paper Insulations (i.e. PILC) </t>
  </si>
  <si>
    <t>Principal Component Analysis for Paper Cables</t>
  </si>
  <si>
    <t>Differential TD (TU&gt;0)</t>
  </si>
  <si>
    <t>TD Stability         @ V0</t>
  </si>
  <si>
    <t>Std Dev^2</t>
  </si>
  <si>
    <t>Differential TD (TU&lt;0)</t>
  </si>
  <si>
    <t xml:space="preserve">Condition Assessment of Mineral Filled (Pink) EPR </t>
  </si>
  <si>
    <t>Principal Component Analysis for Filled Cables - ALL</t>
  </si>
  <si>
    <t>Cable at 80% in individual parameters - Database 1</t>
  </si>
  <si>
    <t>Cable at 95% in individual parameters - Database 2</t>
  </si>
  <si>
    <t>Cable at 95% in individual parameters - Database 1</t>
  </si>
  <si>
    <t>Cable at 80% in individual parameters - Database 2</t>
  </si>
  <si>
    <t>Futher Study</t>
  </si>
  <si>
    <t>Log TD^2</t>
  </si>
  <si>
    <t>No action</t>
  </si>
  <si>
    <t>Results indicates (for cable with NEGATIVE Tip up only):</t>
  </si>
  <si>
    <t>Mean TD
[e-3]</t>
  </si>
  <si>
    <t>STD
[%]</t>
  </si>
  <si>
    <t>STD
[e-3]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</si>
</sst>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4"/>
      <color theme="1"/>
      <name val="Calibri"/>
      <family val="2"/>
      <scheme val="minor"/>
    </font>
    <font>
      <b/>
      <sz val="12"/>
      <color theme="1"/>
      <name val="Calibri"/>
      <family val="2"/>
      <scheme val="minor"/>
    </font>
    <font>
      <sz val="9"/>
      <color theme="1"/>
      <name val="Calibri"/>
      <family val="2"/>
      <scheme val="minor"/>
    </font>
    <font>
      <b/>
      <sz val="12"/>
      <color theme="4" tint="-0.249977111117893"/>
      <name val="Calibri"/>
      <family val="2"/>
      <scheme val="minor"/>
    </font>
    <font>
      <b/>
      <sz val="18"/>
      <color theme="1"/>
      <name val="Times New Roman"/>
      <family val="1"/>
    </font>
    <font>
      <b/>
      <sz val="16"/>
      <color rgb="FFFF0000"/>
      <name val="Calibri"/>
      <family val="2"/>
      <scheme val="minor"/>
    </font>
    <font>
      <b/>
      <sz val="14"/>
      <color theme="1"/>
      <name val="Calibri"/>
      <family val="2"/>
      <scheme val="minor"/>
    </font>
    <font>
      <b/>
      <sz val="11"/>
      <color rgb="FFFF0000"/>
      <name val="Calibri"/>
      <family val="2"/>
      <scheme val="minor"/>
    </font>
    <font>
      <b/>
      <sz val="16"/>
      <color theme="1"/>
      <name val="Calibri"/>
      <family val="2"/>
      <scheme val="minor"/>
    </font>
    <font>
      <b/>
      <sz val="14"/>
      <color theme="1"/>
      <name val="Arial Rounded MT Bold"/>
      <family val="2"/>
    </font>
    <font>
      <b/>
      <u/>
      <sz val="12"/>
      <color theme="1"/>
      <name val="Calibri"/>
      <family val="2"/>
      <scheme val="minor"/>
    </font>
    <font>
      <b/>
      <sz val="36"/>
      <color theme="1"/>
      <name val="Calibri"/>
      <family val="2"/>
      <scheme val="minor"/>
    </font>
    <font>
      <b/>
      <sz val="18"/>
      <color theme="1"/>
      <name val="Calibri"/>
      <family val="2"/>
      <scheme val="minor"/>
    </font>
    <font>
      <b/>
      <i/>
      <sz val="11"/>
      <color theme="1"/>
      <name val="Calibri"/>
      <family val="2"/>
      <scheme val="minor"/>
    </font>
    <font>
      <b/>
      <u/>
      <sz val="14"/>
      <color theme="1"/>
      <name val="Calibri"/>
      <family val="2"/>
      <scheme val="minor"/>
    </font>
  </fonts>
  <fills count="9">
    <fill>
      <patternFill patternType="none"/>
    </fill>
    <fill>
      <patternFill patternType="gray125"/>
    </fill>
    <fill>
      <patternFill patternType="solid">
        <fgColor theme="2"/>
        <bgColor indexed="64"/>
      </patternFill>
    </fill>
    <fill>
      <patternFill patternType="solid">
        <fgColor rgb="FFFFFF99"/>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rgb="FFFFC000"/>
        <bgColor indexed="64"/>
      </patternFill>
    </fill>
  </fills>
  <borders count="4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s>
  <cellStyleXfs count="1">
    <xf numFmtId="0" fontId="0" fillId="0" borderId="0"/>
  </cellStyleXfs>
  <cellXfs count="115">
    <xf numFmtId="0" fontId="0" fillId="0" borderId="0" xfId="0"/>
    <xf numFmtId="0" fontId="3" fillId="0" borderId="0" xfId="0" applyFont="1"/>
    <xf numFmtId="0" fontId="5" fillId="0" borderId="0" xfId="0" applyFont="1" applyAlignment="1">
      <alignment horizontal="right"/>
    </xf>
    <xf numFmtId="0" fontId="5" fillId="0" borderId="0" xfId="0" applyFont="1"/>
    <xf numFmtId="0" fontId="6" fillId="0" borderId="0" xfId="0" applyFont="1" applyAlignment="1">
      <alignment horizontal="center"/>
    </xf>
    <xf numFmtId="0" fontId="0" fillId="0" borderId="2" xfId="0" applyBorder="1"/>
    <xf numFmtId="0" fontId="2" fillId="0" borderId="2" xfId="0" applyFont="1" applyBorder="1"/>
    <xf numFmtId="0" fontId="7" fillId="0" borderId="1" xfId="0" applyFont="1" applyBorder="1" applyProtection="1">
      <protection locked="0"/>
    </xf>
    <xf numFmtId="0" fontId="8" fillId="0" borderId="0" xfId="0" applyFont="1"/>
    <xf numFmtId="0" fontId="5" fillId="2" borderId="3" xfId="0" applyFont="1" applyFill="1" applyBorder="1" applyAlignment="1">
      <alignment horizontal="center" wrapText="1"/>
    </xf>
    <xf numFmtId="0" fontId="5" fillId="2" borderId="4" xfId="0" applyFont="1" applyFill="1" applyBorder="1" applyAlignment="1">
      <alignment horizontal="center" wrapText="1"/>
    </xf>
    <xf numFmtId="0" fontId="5" fillId="2" borderId="5" xfId="0" applyFont="1" applyFill="1" applyBorder="1" applyAlignment="1">
      <alignment horizontal="center" wrapText="1"/>
    </xf>
    <xf numFmtId="0" fontId="2" fillId="0" borderId="6" xfId="0" applyFont="1" applyBorder="1" applyAlignment="1">
      <alignment horizontal="center"/>
    </xf>
    <xf numFmtId="0" fontId="0" fillId="3" borderId="7"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0" borderId="6" xfId="0" applyBorder="1" applyAlignment="1" applyProtection="1">
      <alignment horizontal="center"/>
      <protection hidden="1"/>
    </xf>
    <xf numFmtId="164" fontId="2" fillId="0" borderId="9" xfId="0" applyNumberFormat="1" applyFont="1" applyBorder="1" applyAlignment="1">
      <alignment horizontal="center"/>
    </xf>
    <xf numFmtId="0" fontId="0" fillId="3" borderId="10" xfId="0" applyFill="1" applyBorder="1" applyAlignment="1" applyProtection="1">
      <alignment horizontal="center"/>
      <protection locked="0"/>
    </xf>
    <xf numFmtId="0" fontId="0" fillId="3" borderId="11" xfId="0" applyFill="1" applyBorder="1" applyAlignment="1" applyProtection="1">
      <alignment horizontal="center"/>
      <protection locked="0"/>
    </xf>
    <xf numFmtId="0" fontId="0" fillId="0" borderId="9" xfId="0" applyBorder="1" applyAlignment="1" applyProtection="1">
      <alignment horizontal="center"/>
      <protection hidden="1"/>
    </xf>
    <xf numFmtId="0" fontId="2" fillId="0" borderId="12" xfId="0" applyFont="1" applyBorder="1" applyAlignment="1">
      <alignment horizontal="center"/>
    </xf>
    <xf numFmtId="0" fontId="0" fillId="3" borderId="13" xfId="0" applyFill="1" applyBorder="1" applyAlignment="1" applyProtection="1">
      <alignment horizontal="center"/>
      <protection locked="0"/>
    </xf>
    <xf numFmtId="0" fontId="0" fillId="3" borderId="14" xfId="0" applyFill="1" applyBorder="1" applyAlignment="1" applyProtection="1">
      <alignment horizontal="center"/>
      <protection locked="0"/>
    </xf>
    <xf numFmtId="0" fontId="0" fillId="0" borderId="12" xfId="0" applyBorder="1" applyAlignment="1" applyProtection="1">
      <alignment horizontal="center"/>
      <protection hidden="1"/>
    </xf>
    <xf numFmtId="0" fontId="9" fillId="0" borderId="0" xfId="0" applyFont="1"/>
    <xf numFmtId="0" fontId="10" fillId="0" borderId="12" xfId="0" applyFont="1" applyBorder="1" applyAlignment="1" applyProtection="1">
      <alignment horizontal="center"/>
      <protection hidden="1"/>
    </xf>
    <xf numFmtId="0" fontId="10" fillId="0" borderId="0" xfId="0" applyFont="1"/>
    <xf numFmtId="0" fontId="11" fillId="0" borderId="0" xfId="0" applyFont="1" applyAlignment="1">
      <alignment horizontal="center"/>
    </xf>
    <xf numFmtId="0" fontId="12" fillId="0" borderId="0" xfId="0" applyFont="1"/>
    <xf numFmtId="0" fontId="0" fillId="0" borderId="0" xfId="0" applyAlignment="1">
      <alignment horizontal="center" wrapText="1"/>
    </xf>
    <xf numFmtId="0" fontId="13" fillId="2" borderId="3" xfId="0" applyFont="1" applyFill="1" applyBorder="1" applyAlignment="1">
      <alignment horizontal="center" wrapText="1"/>
    </xf>
    <xf numFmtId="0" fontId="13" fillId="2" borderId="3" xfId="0" applyFont="1" applyFill="1" applyBorder="1" applyAlignment="1">
      <alignment horizontal="center" vertical="center" wrapText="1"/>
    </xf>
    <xf numFmtId="0" fontId="4" fillId="0" borderId="12" xfId="0" applyFont="1" applyBorder="1" applyAlignment="1" applyProtection="1">
      <alignment horizontal="center" vertical="center"/>
      <protection hidden="1"/>
    </xf>
    <xf numFmtId="0" fontId="14" fillId="0" borderId="0" xfId="0" applyFont="1"/>
    <xf numFmtId="0" fontId="15" fillId="4" borderId="15" xfId="0" applyFont="1" applyFill="1" applyBorder="1" applyAlignment="1">
      <alignment horizontal="left"/>
    </xf>
    <xf numFmtId="0" fontId="0" fillId="4" borderId="16" xfId="0" applyFill="1" applyBorder="1"/>
    <xf numFmtId="0" fontId="0" fillId="4" borderId="17" xfId="0" applyFill="1" applyBorder="1"/>
    <xf numFmtId="0" fontId="2" fillId="4" borderId="18" xfId="0" applyFont="1" applyFill="1" applyBorder="1" applyAlignment="1">
      <alignment horizontal="left"/>
    </xf>
    <xf numFmtId="10" fontId="16" fillId="4" borderId="0" xfId="0" applyNumberFormat="1" applyFont="1" applyFill="1" applyAlignment="1">
      <alignment horizontal="center"/>
    </xf>
    <xf numFmtId="0" fontId="0" fillId="4" borderId="0" xfId="0" applyFill="1"/>
    <xf numFmtId="0" fontId="0" fillId="4" borderId="19" xfId="0" applyFill="1" applyBorder="1"/>
    <xf numFmtId="0" fontId="17" fillId="4" borderId="20" xfId="0" applyFont="1" applyFill="1" applyBorder="1"/>
    <xf numFmtId="0" fontId="0" fillId="4" borderId="21" xfId="0" applyFill="1" applyBorder="1"/>
    <xf numFmtId="0" fontId="0" fillId="4" borderId="22" xfId="0" applyFill="1" applyBorder="1"/>
    <xf numFmtId="0" fontId="18" fillId="0" borderId="0" xfId="0" applyFont="1"/>
    <xf numFmtId="0" fontId="2" fillId="0" borderId="0" xfId="0" applyFont="1"/>
    <xf numFmtId="0" fontId="2" fillId="5" borderId="15"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0" fillId="0" borderId="0" xfId="0" applyAlignment="1">
      <alignment wrapText="1"/>
    </xf>
    <xf numFmtId="0" fontId="2" fillId="0" borderId="24" xfId="0" applyFont="1" applyBorder="1"/>
    <xf numFmtId="0" fontId="0" fillId="6" borderId="25" xfId="0" applyFill="1" applyBorder="1"/>
    <xf numFmtId="0" fontId="0" fillId="6" borderId="26" xfId="0" applyFill="1" applyBorder="1"/>
    <xf numFmtId="0" fontId="0" fillId="6" borderId="8" xfId="0" applyFill="1" applyBorder="1"/>
    <xf numFmtId="0" fontId="2" fillId="0" borderId="12" xfId="0" applyFont="1" applyBorder="1"/>
    <xf numFmtId="0" fontId="0" fillId="6" borderId="27" xfId="0" applyFill="1" applyBorder="1"/>
    <xf numFmtId="0" fontId="0" fillId="6" borderId="28" xfId="0" applyFill="1" applyBorder="1"/>
    <xf numFmtId="0" fontId="0" fillId="6" borderId="14" xfId="0" applyFill="1" applyBorder="1"/>
    <xf numFmtId="0" fontId="2" fillId="5" borderId="29"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0" borderId="0" xfId="0" applyFont="1" applyAlignment="1">
      <alignment horizontal="center" vertical="center" wrapText="1"/>
    </xf>
    <xf numFmtId="0" fontId="2" fillId="5" borderId="32"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2" fillId="0" borderId="35" xfId="0" applyFont="1" applyBorder="1"/>
    <xf numFmtId="165" fontId="0" fillId="3" borderId="6" xfId="0" applyNumberFormat="1" applyFill="1" applyBorder="1"/>
    <xf numFmtId="0" fontId="0" fillId="2" borderId="25" xfId="0" applyFill="1" applyBorder="1"/>
    <xf numFmtId="0" fontId="0" fillId="2" borderId="26" xfId="0" applyFill="1" applyBorder="1"/>
    <xf numFmtId="0" fontId="0" fillId="2" borderId="36" xfId="0" applyFill="1" applyBorder="1"/>
    <xf numFmtId="0" fontId="0" fillId="0" borderId="7" xfId="0" applyBorder="1"/>
    <xf numFmtId="0" fontId="0" fillId="0" borderId="26" xfId="0" applyBorder="1"/>
    <xf numFmtId="0" fontId="0" fillId="0" borderId="8" xfId="0" applyBorder="1"/>
    <xf numFmtId="0" fontId="1" fillId="0" borderId="32" xfId="0" applyFont="1" applyBorder="1"/>
    <xf numFmtId="0" fontId="1" fillId="0" borderId="33" xfId="0" applyFont="1" applyBorder="1"/>
    <xf numFmtId="0" fontId="1" fillId="0" borderId="34" xfId="0" applyFont="1" applyBorder="1"/>
    <xf numFmtId="0" fontId="0" fillId="0" borderId="17" xfId="0" applyBorder="1"/>
    <xf numFmtId="0" fontId="1" fillId="0" borderId="10" xfId="0" applyFont="1" applyBorder="1"/>
    <xf numFmtId="0" fontId="1" fillId="0" borderId="2" xfId="0" applyFont="1" applyBorder="1"/>
    <xf numFmtId="0" fontId="1" fillId="0" borderId="11" xfId="0" applyFont="1" applyBorder="1"/>
    <xf numFmtId="0" fontId="0" fillId="0" borderId="37" xfId="0" applyBorder="1"/>
    <xf numFmtId="0" fontId="2" fillId="0" borderId="38" xfId="0" applyFont="1" applyBorder="1"/>
    <xf numFmtId="165" fontId="0" fillId="3" borderId="12" xfId="0" applyNumberFormat="1" applyFill="1" applyBorder="1"/>
    <xf numFmtId="0" fontId="0" fillId="2" borderId="27" xfId="0" applyFill="1" applyBorder="1"/>
    <xf numFmtId="0" fontId="0" fillId="2" borderId="28" xfId="0" applyFill="1" applyBorder="1"/>
    <xf numFmtId="0" fontId="0" fillId="2" borderId="39" xfId="0" applyFill="1" applyBorder="1"/>
    <xf numFmtId="0" fontId="0" fillId="0" borderId="40" xfId="0" applyBorder="1"/>
    <xf numFmtId="0" fontId="0" fillId="0" borderId="41" xfId="0" applyBorder="1"/>
    <xf numFmtId="0" fontId="0" fillId="0" borderId="42" xfId="0" applyBorder="1"/>
    <xf numFmtId="0" fontId="5" fillId="5" borderId="4" xfId="0" applyFont="1" applyFill="1" applyBorder="1"/>
    <xf numFmtId="0" fontId="5" fillId="5" borderId="23" xfId="0" applyFont="1" applyFill="1" applyBorder="1"/>
    <xf numFmtId="0" fontId="5" fillId="5" borderId="5" xfId="0" applyFont="1" applyFill="1" applyBorder="1"/>
    <xf numFmtId="0" fontId="17" fillId="0" borderId="0" xfId="0" applyFont="1"/>
    <xf numFmtId="0" fontId="0" fillId="2" borderId="30" xfId="0" applyFill="1" applyBorder="1"/>
    <xf numFmtId="0" fontId="0" fillId="2" borderId="23" xfId="0" applyFill="1" applyBorder="1"/>
    <xf numFmtId="0" fontId="0" fillId="2" borderId="5" xfId="0" applyFill="1" applyBorder="1"/>
    <xf numFmtId="0" fontId="1" fillId="0" borderId="13" xfId="0" applyFont="1" applyBorder="1"/>
    <xf numFmtId="0" fontId="1" fillId="0" borderId="28" xfId="0" applyFont="1" applyBorder="1"/>
    <xf numFmtId="0" fontId="1" fillId="0" borderId="14" xfId="0" applyFont="1" applyBorder="1"/>
    <xf numFmtId="0" fontId="0" fillId="0" borderId="43" xfId="0" applyBorder="1"/>
    <xf numFmtId="0" fontId="1" fillId="0" borderId="0" xfId="0" applyFont="1"/>
    <xf numFmtId="0" fontId="0" fillId="5" borderId="3" xfId="0" applyFill="1" applyBorder="1"/>
    <xf numFmtId="0" fontId="0" fillId="7" borderId="3" xfId="0" applyFill="1" applyBorder="1"/>
    <xf numFmtId="0" fontId="0" fillId="0" borderId="0" xfId="0" applyAlignment="1">
      <alignment horizontal="center" vertical="center" wrapText="1"/>
    </xf>
    <xf numFmtId="0" fontId="0" fillId="0" borderId="33" xfId="0" applyBorder="1"/>
    <xf numFmtId="0" fontId="0" fillId="0" borderId="19" xfId="0" applyBorder="1"/>
    <xf numFmtId="0" fontId="0" fillId="0" borderId="9" xfId="0" applyBorder="1"/>
    <xf numFmtId="0" fontId="0" fillId="8" borderId="37" xfId="0" applyFill="1" applyBorder="1"/>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3" xfId="0" applyFont="1" applyFill="1" applyBorder="1" applyAlignment="1">
      <alignment vertical="center" wrapText="1"/>
    </xf>
  </cellXfs>
  <cellStyles count="1">
    <cellStyle name="Normal" xfId="0" builtinId="0"/>
  </cellStyles>
  <dxfs count="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7</xdr:col>
      <xdr:colOff>0</xdr:colOff>
      <xdr:row>3</xdr:row>
      <xdr:rowOff>171450</xdr:rowOff>
    </xdr:to>
    <xdr:sp macro="" textlink="">
      <xdr:nvSpPr>
        <xdr:cNvPr id="2" name="Text Box 7">
          <a:extLst>
            <a:ext uri="{FF2B5EF4-FFF2-40B4-BE49-F238E27FC236}">
              <a16:creationId xmlns:a16="http://schemas.microsoft.com/office/drawing/2014/main" id="{00000000-0008-0000-0000-000002000000}"/>
            </a:ext>
          </a:extLst>
        </xdr:cNvPr>
        <xdr:cNvSpPr txBox="1">
          <a:spLocks noChangeArrowheads="1"/>
        </xdr:cNvSpPr>
      </xdr:nvSpPr>
      <xdr:spPr bwMode="auto">
        <a:xfrm>
          <a:off x="1" y="0"/>
          <a:ext cx="6857999" cy="7429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                                                         Copyright © 2024, Georgia Tech Research Corporation  </a:t>
          </a:r>
        </a:p>
        <a:p>
          <a:pPr algn="l" rtl="0">
            <a:defRPr sz="1000"/>
          </a:pPr>
          <a:r>
            <a:rPr lang="en-US" sz="1000" b="1" i="0" strike="noStrike">
              <a:solidFill>
                <a:srgbClr val="000000"/>
              </a:solidFill>
              <a:latin typeface="Arial"/>
              <a:cs typeface="Arial"/>
            </a:rPr>
            <a:t>                                                        </a:t>
          </a:r>
          <a:r>
            <a:rPr lang="en-US" sz="1200" b="1" i="0" strike="noStrike">
              <a:solidFill>
                <a:srgbClr val="000000"/>
              </a:solidFill>
              <a:latin typeface="Arial"/>
              <a:cs typeface="Arial"/>
            </a:rPr>
            <a:t> </a:t>
          </a:r>
          <a:r>
            <a:rPr lang="en-US" sz="1400" b="1" i="0" strike="noStrike">
              <a:solidFill>
                <a:srgbClr val="000000"/>
              </a:solidFill>
              <a:latin typeface="Arial"/>
              <a:cs typeface="Arial"/>
            </a:rPr>
            <a:t>Cable Diagnostic Focused Initiative (CDFI)     </a:t>
          </a: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                                                         </a:t>
          </a:r>
          <a:r>
            <a:rPr lang="en-US" sz="1000" b="1" i="0" strike="noStrike" baseline="0">
              <a:solidFill>
                <a:srgbClr val="000000"/>
              </a:solidFill>
              <a:latin typeface="Arial"/>
              <a:cs typeface="Arial"/>
            </a:rPr>
            <a:t>Interpretation of Tan-delta Measurements using Multivariate Methods</a:t>
          </a:r>
          <a:endParaRPr lang="en-US" sz="1000" b="1" i="0" strike="noStrike">
            <a:solidFill>
              <a:srgbClr val="000000"/>
            </a:solidFill>
            <a:latin typeface="Arial"/>
            <a:cs typeface="Arial"/>
          </a:endParaRPr>
        </a:p>
      </xdr:txBody>
    </xdr:sp>
    <xdr:clientData/>
  </xdr:twoCellAnchor>
  <xdr:twoCellAnchor>
    <xdr:from>
      <xdr:col>0</xdr:col>
      <xdr:colOff>104775</xdr:colOff>
      <xdr:row>4</xdr:row>
      <xdr:rowOff>19539</xdr:rowOff>
    </xdr:from>
    <xdr:to>
      <xdr:col>6</xdr:col>
      <xdr:colOff>438151</xdr:colOff>
      <xdr:row>16</xdr:row>
      <xdr:rowOff>166077</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04775" y="762001"/>
          <a:ext cx="6737107" cy="2373922"/>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wrap="square" rtlCol="0" anchor="t"/>
        <a:lstStyle/>
        <a:p>
          <a:r>
            <a:rPr lang="en-US" sz="1400" b="1"/>
            <a:t>The</a:t>
          </a:r>
          <a:r>
            <a:rPr lang="en-US" sz="1400" b="1" baseline="0"/>
            <a:t> Interpretation of Tan -delta Measurements using is Multivariate Methods is being constantly developed and updated.</a:t>
          </a:r>
        </a:p>
        <a:p>
          <a:endParaRPr lang="en-US" sz="1400" b="1" baseline="0"/>
        </a:p>
        <a:p>
          <a:r>
            <a:rPr lang="en-US" sz="1400" b="1" baseline="0"/>
            <a:t>For this reason, each  downloaded copy is funtional only for a limited period of time.</a:t>
          </a:r>
        </a:p>
        <a:p>
          <a:endParaRPr lang="en-US" sz="1400" b="1" baseline="0"/>
        </a:p>
        <a:p>
          <a:r>
            <a:rPr lang="en-US" sz="1400" b="1" baseline="0"/>
            <a:t>This version will expire December 31, 2024</a:t>
          </a:r>
        </a:p>
        <a:p>
          <a:endParaRPr lang="en-US" sz="1400" b="1" baseline="0"/>
        </a:p>
        <a:p>
          <a:r>
            <a:rPr lang="en-US" sz="1400" b="1" baseline="0"/>
            <a:t>If you copy is expired please request an updated version:</a:t>
          </a:r>
        </a:p>
        <a:p>
          <a:r>
            <a:rPr lang="en-US" sz="1400" b="1" baseline="0"/>
            <a:t>Caryn Riley:    caryn.riley@neetrac.gatech.edu</a:t>
          </a:r>
        </a:p>
        <a:p>
          <a:r>
            <a:rPr lang="en-US" sz="1400" b="1" baseline="0"/>
            <a:t>Jean Carlos (JC) Hernandez-Mejia:   jean.hernandez@neetrac.gatech.edu</a:t>
          </a:r>
        </a:p>
        <a:p>
          <a:endParaRPr lang="en-US" sz="1400" b="1"/>
        </a:p>
      </xdr:txBody>
    </xdr:sp>
    <xdr:clientData/>
  </xdr:twoCellAnchor>
  <xdr:twoCellAnchor>
    <xdr:from>
      <xdr:col>0</xdr:col>
      <xdr:colOff>95250</xdr:colOff>
      <xdr:row>16</xdr:row>
      <xdr:rowOff>123825</xdr:rowOff>
    </xdr:from>
    <xdr:to>
      <xdr:col>6</xdr:col>
      <xdr:colOff>552450</xdr:colOff>
      <xdr:row>32</xdr:row>
      <xdr:rowOff>76201</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95250" y="3171825"/>
          <a:ext cx="6705600" cy="3000376"/>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lang="en-US" sz="1200" b="1" u="sng">
              <a:solidFill>
                <a:sysClr val="windowText" lastClr="000000"/>
              </a:solidFill>
              <a:latin typeface="+mn-lt"/>
              <a:ea typeface="+mn-ea"/>
              <a:cs typeface="+mn-cs"/>
            </a:rPr>
            <a:t>Disclaimer :</a:t>
          </a:r>
        </a:p>
        <a:p>
          <a:endParaRPr lang="en-US" sz="1200" b="1" u="sng">
            <a:solidFill>
              <a:sysClr val="windowText" lastClr="000000"/>
            </a:solidFill>
            <a:latin typeface="+mn-lt"/>
            <a:ea typeface="+mn-ea"/>
            <a:cs typeface="+mn-cs"/>
          </a:endParaRPr>
        </a:p>
        <a:p>
          <a:r>
            <a:rPr lang="en-US" sz="1200" b="1">
              <a:solidFill>
                <a:sysClr val="windowText" lastClr="000000"/>
              </a:solidFill>
              <a:latin typeface="+mn-lt"/>
              <a:ea typeface="+mn-ea"/>
              <a:cs typeface="+mn-cs"/>
            </a:rPr>
            <a:t>The information contained herein is to our knowledge accurate and reliable at the date of publication. </a:t>
          </a:r>
        </a:p>
        <a:p>
          <a:endParaRPr lang="en-US" sz="1200" b="1">
            <a:solidFill>
              <a:sysClr val="windowText" lastClr="000000"/>
            </a:solidFill>
            <a:latin typeface="+mn-lt"/>
            <a:ea typeface="+mn-ea"/>
            <a:cs typeface="+mn-cs"/>
          </a:endParaRPr>
        </a:p>
        <a:p>
          <a:r>
            <a:rPr lang="en-US" sz="1200" b="1">
              <a:solidFill>
                <a:sysClr val="windowText" lastClr="000000"/>
              </a:solidFill>
              <a:latin typeface="+mn-lt"/>
              <a:ea typeface="+mn-ea"/>
              <a:cs typeface="+mn-cs"/>
            </a:rPr>
            <a:t>Neither GTRC nor The Georgia Institute of Technology nor NEETRAC will be responsible for any injury to or death of persons or damage to or destruction of property or for any other loss, damage or injury of any kind whatsoever resulting from the use of the project results and/or  data.  GTRC, GIT and NEETRAC disclaim any and all warranties both express and implied with respect to analysis or research or results contained in this report. It is the user's responsibility to conduct the necessary assessments in order to satisfy themselves as to the suitability of the products or recommendations for the user's particular purpose. No statement herein shall be construed as an endorsement of any product or process or provider.  </a:t>
          </a:r>
        </a:p>
        <a:p>
          <a:endParaRPr lang="en-US" sz="1200" b="1">
            <a:solidFill>
              <a:sysClr val="windowText" lastClr="000000"/>
            </a:solidFill>
            <a:latin typeface="+mn-lt"/>
            <a:ea typeface="+mn-ea"/>
            <a:cs typeface="+mn-cs"/>
          </a:endParaRPr>
        </a:p>
        <a:p>
          <a:r>
            <a:rPr lang="en-US" sz="1200" b="1">
              <a:solidFill>
                <a:sysClr val="windowText" lastClr="000000"/>
              </a:solidFill>
              <a:latin typeface="+mn-lt"/>
              <a:ea typeface="+mn-ea"/>
              <a:cs typeface="+mn-cs"/>
            </a:rPr>
            <a:t>Any opinions, findings and conclusions or recommendations expressed in this material are those of the author(s) and do not necessarily reflect the views of the Department of Energy.</a:t>
          </a:r>
        </a:p>
        <a:p>
          <a:endParaRPr lang="en-US" sz="1200" b="1">
            <a:solidFill>
              <a:sysClr val="windowText" lastClr="000000"/>
            </a:solidFill>
          </a:endParaRPr>
        </a:p>
      </xdr:txBody>
    </xdr:sp>
    <xdr:clientData/>
  </xdr:twoCellAnchor>
  <xdr:twoCellAnchor editAs="oneCell">
    <xdr:from>
      <xdr:col>0</xdr:col>
      <xdr:colOff>54428</xdr:colOff>
      <xdr:row>0</xdr:row>
      <xdr:rowOff>79550</xdr:rowOff>
    </xdr:from>
    <xdr:to>
      <xdr:col>1</xdr:col>
      <xdr:colOff>1331984</xdr:colOff>
      <xdr:row>2</xdr:row>
      <xdr:rowOff>138165</xdr:rowOff>
    </xdr:to>
    <xdr:pic>
      <xdr:nvPicPr>
        <xdr:cNvPr id="7" name="Picture 6">
          <a:extLst>
            <a:ext uri="{FF2B5EF4-FFF2-40B4-BE49-F238E27FC236}">
              <a16:creationId xmlns:a16="http://schemas.microsoft.com/office/drawing/2014/main" id="{7283A3AF-F9A4-4096-8122-8D317309FD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428" y="79550"/>
          <a:ext cx="1930699" cy="42705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152399</xdr:colOff>
      <xdr:row>3</xdr:row>
      <xdr:rowOff>171450</xdr:rowOff>
    </xdr:to>
    <xdr:sp macro="" textlink="">
      <xdr:nvSpPr>
        <xdr:cNvPr id="3" name="Text Box 7">
          <a:extLst>
            <a:ext uri="{FF2B5EF4-FFF2-40B4-BE49-F238E27FC236}">
              <a16:creationId xmlns:a16="http://schemas.microsoft.com/office/drawing/2014/main" id="{00000000-0008-0000-0A00-000003000000}"/>
            </a:ext>
          </a:extLst>
        </xdr:cNvPr>
        <xdr:cNvSpPr txBox="1">
          <a:spLocks noChangeArrowheads="1"/>
        </xdr:cNvSpPr>
      </xdr:nvSpPr>
      <xdr:spPr bwMode="auto">
        <a:xfrm>
          <a:off x="0" y="0"/>
          <a:ext cx="6857999" cy="7429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                                                         Copyright © 2024, Georgia Tech Research Corporation  </a:t>
          </a:r>
        </a:p>
        <a:p>
          <a:pPr algn="l" rtl="0">
            <a:defRPr sz="1000"/>
          </a:pPr>
          <a:r>
            <a:rPr lang="en-US" sz="1000" b="1" i="0" strike="noStrike">
              <a:solidFill>
                <a:srgbClr val="000000"/>
              </a:solidFill>
              <a:latin typeface="Arial"/>
              <a:cs typeface="Arial"/>
            </a:rPr>
            <a:t>                                                        </a:t>
          </a:r>
          <a:r>
            <a:rPr lang="en-US" sz="1200" b="1" i="0" strike="noStrike">
              <a:solidFill>
                <a:srgbClr val="000000"/>
              </a:solidFill>
              <a:latin typeface="Arial"/>
              <a:cs typeface="Arial"/>
            </a:rPr>
            <a:t> </a:t>
          </a:r>
          <a:r>
            <a:rPr lang="en-US" sz="1400" b="1" i="0" strike="noStrike">
              <a:solidFill>
                <a:srgbClr val="000000"/>
              </a:solidFill>
              <a:latin typeface="Arial"/>
              <a:cs typeface="Arial"/>
            </a:rPr>
            <a:t>Cable Diagnostic Focused Initiative (CDFI)     </a:t>
          </a: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                                                         </a:t>
          </a:r>
          <a:r>
            <a:rPr lang="en-US" sz="1000" b="1" i="0" strike="noStrike" baseline="0">
              <a:solidFill>
                <a:srgbClr val="000000"/>
              </a:solidFill>
              <a:latin typeface="Arial"/>
              <a:cs typeface="Arial"/>
            </a:rPr>
            <a:t>Interpretation of Tan-delta Measurements using Multivariate Methods</a:t>
          </a:r>
          <a:endParaRPr lang="en-US" sz="1000" b="1" i="0" strike="noStrike">
            <a:solidFill>
              <a:srgbClr val="000000"/>
            </a:solidFill>
            <a:latin typeface="Arial"/>
            <a:cs typeface="Arial"/>
          </a:endParaRPr>
        </a:p>
      </xdr:txBody>
    </xdr:sp>
    <xdr:clientData/>
  </xdr:twoCellAnchor>
  <xdr:twoCellAnchor>
    <xdr:from>
      <xdr:col>0</xdr:col>
      <xdr:colOff>152400</xdr:colOff>
      <xdr:row>5</xdr:row>
      <xdr:rowOff>0</xdr:rowOff>
    </xdr:from>
    <xdr:to>
      <xdr:col>10</xdr:col>
      <xdr:colOff>0</xdr:colOff>
      <xdr:row>27</xdr:row>
      <xdr:rowOff>104775</xdr:rowOff>
    </xdr:to>
    <xdr:sp macro="" textlink="">
      <xdr:nvSpPr>
        <xdr:cNvPr id="5" name="TextBox 4">
          <a:extLst>
            <a:ext uri="{FF2B5EF4-FFF2-40B4-BE49-F238E27FC236}">
              <a16:creationId xmlns:a16="http://schemas.microsoft.com/office/drawing/2014/main" id="{00000000-0008-0000-0A00-000005000000}"/>
            </a:ext>
          </a:extLst>
        </xdr:cNvPr>
        <xdr:cNvSpPr txBox="1"/>
      </xdr:nvSpPr>
      <xdr:spPr>
        <a:xfrm>
          <a:off x="152400" y="952500"/>
          <a:ext cx="5943600" cy="4295775"/>
        </a:xfrm>
        <a:prstGeom prst="rect">
          <a:avLst/>
        </a:prstGeom>
        <a:ln/>
      </xdr:spPr>
      <xdr:style>
        <a:lnRef idx="0">
          <a:schemeClr val="accent6"/>
        </a:lnRef>
        <a:fillRef idx="3">
          <a:schemeClr val="accent6"/>
        </a:fillRef>
        <a:effectRef idx="3">
          <a:schemeClr val="accent6"/>
        </a:effectRef>
        <a:fontRef idx="minor">
          <a:schemeClr val="lt1"/>
        </a:fontRef>
      </xdr:style>
      <xdr:txBody>
        <a:bodyPr vertOverflow="clip" wrap="square" rtlCol="0" anchor="t"/>
        <a:lstStyle/>
        <a:p>
          <a:pPr>
            <a:lnSpc>
              <a:spcPct val="150000"/>
            </a:lnSpc>
          </a:pPr>
          <a:r>
            <a:rPr lang="en-US" sz="1400" b="1" u="sng">
              <a:solidFill>
                <a:sysClr val="windowText" lastClr="000000"/>
              </a:solidFill>
              <a:latin typeface="+mn-lt"/>
              <a:ea typeface="+mn-ea"/>
              <a:cs typeface="+mn-cs"/>
            </a:rPr>
            <a:t>Actions following an Action Required diagnosis might include</a:t>
          </a:r>
        </a:p>
        <a:p>
          <a:pPr lvl="0">
            <a:lnSpc>
              <a:spcPct val="100000"/>
            </a:lnSpc>
            <a:spcBef>
              <a:spcPts val="1800"/>
            </a:spcBef>
            <a:spcAft>
              <a:spcPts val="0"/>
            </a:spcAft>
          </a:pPr>
          <a:r>
            <a:rPr lang="en-US" sz="1400">
              <a:solidFill>
                <a:sysClr val="windowText" lastClr="000000"/>
              </a:solidFill>
              <a:latin typeface="+mn-lt"/>
              <a:ea typeface="+mn-ea"/>
              <a:cs typeface="+mn-cs"/>
            </a:rPr>
            <a:t>- Review data for a rogue measurement in the sequence </a:t>
          </a:r>
        </a:p>
        <a:p>
          <a:pPr lvl="0">
            <a:lnSpc>
              <a:spcPct val="100000"/>
            </a:lnSpc>
            <a:spcBef>
              <a:spcPts val="0"/>
            </a:spcBef>
            <a:spcAft>
              <a:spcPts val="0"/>
            </a:spcAft>
          </a:pPr>
          <a:r>
            <a:rPr lang="en-US" sz="1400">
              <a:solidFill>
                <a:sysClr val="windowText" lastClr="000000"/>
              </a:solidFill>
              <a:latin typeface="+mn-lt"/>
              <a:ea typeface="+mn-ea"/>
              <a:cs typeface="+mn-cs"/>
            </a:rPr>
            <a:t>  (Most common in the first acquisition)</a:t>
          </a:r>
        </a:p>
        <a:p>
          <a:pPr lvl="0">
            <a:lnSpc>
              <a:spcPct val="100000"/>
            </a:lnSpc>
            <a:spcBef>
              <a:spcPts val="1800"/>
            </a:spcBef>
            <a:spcAft>
              <a:spcPts val="0"/>
            </a:spcAft>
          </a:pPr>
          <a:r>
            <a:rPr lang="en-US" sz="1400">
              <a:solidFill>
                <a:sysClr val="windowText" lastClr="000000"/>
              </a:solidFill>
              <a:latin typeface="+mn-lt"/>
              <a:ea typeface="+mn-ea"/>
              <a:cs typeface="+mn-cs"/>
            </a:rPr>
            <a:t>- Check insulation type so that correct assessment table is used</a:t>
          </a:r>
        </a:p>
        <a:p>
          <a:pPr lvl="0">
            <a:lnSpc>
              <a:spcPct val="100000"/>
            </a:lnSpc>
            <a:spcBef>
              <a:spcPts val="1800"/>
            </a:spcBef>
            <a:spcAft>
              <a:spcPts val="0"/>
            </a:spcAft>
          </a:pPr>
          <a:r>
            <a:rPr lang="en-US" sz="1400">
              <a:solidFill>
                <a:sysClr val="windowText" lastClr="000000"/>
              </a:solidFill>
              <a:latin typeface="+mn-lt"/>
              <a:ea typeface="+mn-ea"/>
              <a:cs typeface="+mn-cs"/>
            </a:rPr>
            <a:t>-</a:t>
          </a:r>
          <a:r>
            <a:rPr lang="en-US" sz="1400" baseline="0">
              <a:solidFill>
                <a:sysClr val="windowText" lastClr="000000"/>
              </a:solidFill>
              <a:latin typeface="+mn-lt"/>
              <a:ea typeface="+mn-ea"/>
              <a:cs typeface="+mn-cs"/>
            </a:rPr>
            <a:t> R</a:t>
          </a:r>
          <a:r>
            <a:rPr lang="en-US" sz="1400">
              <a:solidFill>
                <a:sysClr val="windowText" lastClr="000000"/>
              </a:solidFill>
              <a:latin typeface="+mn-lt"/>
              <a:ea typeface="+mn-ea"/>
              <a:cs typeface="+mn-cs"/>
            </a:rPr>
            <a:t>e-clean terminations and repeat measurements </a:t>
          </a:r>
        </a:p>
        <a:p>
          <a:pPr lvl="0">
            <a:lnSpc>
              <a:spcPct val="100000"/>
            </a:lnSpc>
            <a:spcBef>
              <a:spcPts val="1800"/>
            </a:spcBef>
            <a:spcAft>
              <a:spcPts val="0"/>
            </a:spcAft>
          </a:pPr>
          <a:r>
            <a:rPr lang="en-US" sz="1400">
              <a:solidFill>
                <a:sysClr val="windowText" lastClr="000000"/>
              </a:solidFill>
              <a:latin typeface="+mn-lt"/>
              <a:ea typeface="+mn-ea"/>
              <a:cs typeface="+mn-cs"/>
            </a:rPr>
            <a:t>- Compare with previous tests or other results from other phases of this cable </a:t>
          </a:r>
        </a:p>
        <a:p>
          <a:pPr lvl="0">
            <a:lnSpc>
              <a:spcPct val="100000"/>
            </a:lnSpc>
            <a:spcBef>
              <a:spcPts val="1800"/>
            </a:spcBef>
            <a:spcAft>
              <a:spcPts val="0"/>
            </a:spcAft>
          </a:pPr>
          <a:r>
            <a:rPr lang="en-US" sz="1400">
              <a:solidFill>
                <a:sysClr val="windowText" lastClr="000000"/>
              </a:solidFill>
              <a:latin typeface="+mn-lt"/>
              <a:ea typeface="+mn-ea"/>
              <a:cs typeface="+mn-cs"/>
            </a:rPr>
            <a:t>- If Filled insulations are tested check specific variety of material;</a:t>
          </a:r>
          <a:br>
            <a:rPr lang="en-US" sz="1400">
              <a:solidFill>
                <a:sysClr val="windowText" lastClr="000000"/>
              </a:solidFill>
              <a:latin typeface="+mn-lt"/>
              <a:ea typeface="+mn-ea"/>
              <a:cs typeface="+mn-cs"/>
            </a:rPr>
          </a:br>
          <a:r>
            <a:rPr lang="en-US" sz="1400">
              <a:solidFill>
                <a:sysClr val="windowText" lastClr="000000"/>
              </a:solidFill>
              <a:latin typeface="+mn-lt"/>
              <a:ea typeface="+mn-ea"/>
              <a:cs typeface="+mn-cs"/>
            </a:rPr>
            <a:t>  (If identified as Kerite or Vulkene consult CDFI / NEETRAC for guidance)</a:t>
          </a:r>
        </a:p>
        <a:p>
          <a:pPr lvl="0">
            <a:lnSpc>
              <a:spcPct val="100000"/>
            </a:lnSpc>
            <a:spcBef>
              <a:spcPts val="1800"/>
            </a:spcBef>
            <a:spcAft>
              <a:spcPts val="0"/>
            </a:spcAft>
          </a:pPr>
          <a:r>
            <a:rPr lang="en-US" sz="1400">
              <a:solidFill>
                <a:sysClr val="windowText" lastClr="000000"/>
              </a:solidFill>
              <a:latin typeface="+mn-lt"/>
              <a:ea typeface="+mn-ea"/>
              <a:cs typeface="+mn-cs"/>
            </a:rPr>
            <a:t>- Conduct IEEE400.2 Standard (30 mins) VLF Withstand whilst monitoring Tan </a:t>
          </a:r>
        </a:p>
        <a:p>
          <a:pPr lvl="0">
            <a:lnSpc>
              <a:spcPct val="100000"/>
            </a:lnSpc>
            <a:spcBef>
              <a:spcPts val="0"/>
            </a:spcBef>
            <a:spcAft>
              <a:spcPts val="0"/>
            </a:spcAft>
          </a:pPr>
          <a:r>
            <a:rPr lang="en-US" sz="1400">
              <a:solidFill>
                <a:sysClr val="windowText" lastClr="000000"/>
              </a:solidFill>
              <a:latin typeface="+mn-lt"/>
              <a:ea typeface="+mn-ea"/>
              <a:cs typeface="+mn-cs"/>
            </a:rPr>
            <a:t>  (See Monitored Withstand Brochure for guidance)</a:t>
          </a:r>
        </a:p>
        <a:p>
          <a:pPr lvl="0">
            <a:lnSpc>
              <a:spcPct val="100000"/>
            </a:lnSpc>
            <a:spcBef>
              <a:spcPts val="1800"/>
            </a:spcBef>
            <a:spcAft>
              <a:spcPts val="0"/>
            </a:spcAft>
          </a:pPr>
          <a:r>
            <a:rPr lang="en-US" sz="1400">
              <a:solidFill>
                <a:sysClr val="windowText" lastClr="000000"/>
              </a:solidFill>
              <a:latin typeface="+mn-lt"/>
              <a:ea typeface="+mn-ea"/>
              <a:cs typeface="+mn-cs"/>
            </a:rPr>
            <a:t>-</a:t>
          </a:r>
          <a:r>
            <a:rPr lang="en-US" sz="1400" baseline="0">
              <a:solidFill>
                <a:sysClr val="windowText" lastClr="000000"/>
              </a:solidFill>
              <a:latin typeface="+mn-lt"/>
              <a:ea typeface="+mn-ea"/>
              <a:cs typeface="+mn-cs"/>
            </a:rPr>
            <a:t> </a:t>
          </a:r>
          <a:r>
            <a:rPr lang="en-US" sz="1400">
              <a:solidFill>
                <a:sysClr val="windowText" lastClr="000000"/>
              </a:solidFill>
              <a:latin typeface="+mn-lt"/>
              <a:ea typeface="+mn-ea"/>
              <a:cs typeface="+mn-cs"/>
            </a:rPr>
            <a:t>Place on “watch list” </a:t>
          </a:r>
        </a:p>
        <a:p>
          <a:endParaRPr lang="en-US" sz="1400">
            <a:solidFill>
              <a:sysClr val="windowText" lastClr="000000"/>
            </a:solidFill>
          </a:endParaRPr>
        </a:p>
      </xdr:txBody>
    </xdr:sp>
    <xdr:clientData/>
  </xdr:twoCellAnchor>
  <xdr:twoCellAnchor editAs="oneCell">
    <xdr:from>
      <xdr:col>0</xdr:col>
      <xdr:colOff>48985</xdr:colOff>
      <xdr:row>0</xdr:row>
      <xdr:rowOff>70758</xdr:rowOff>
    </xdr:from>
    <xdr:to>
      <xdr:col>3</xdr:col>
      <xdr:colOff>20255</xdr:colOff>
      <xdr:row>2</xdr:row>
      <xdr:rowOff>127698</xdr:rowOff>
    </xdr:to>
    <xdr:pic>
      <xdr:nvPicPr>
        <xdr:cNvPr id="7" name="Picture 6">
          <a:extLst>
            <a:ext uri="{FF2B5EF4-FFF2-40B4-BE49-F238E27FC236}">
              <a16:creationId xmlns:a16="http://schemas.microsoft.com/office/drawing/2014/main" id="{28941019-2146-49B6-84AC-2A362309EB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985" y="70758"/>
          <a:ext cx="1930699" cy="4270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28575</xdr:colOff>
      <xdr:row>3</xdr:row>
      <xdr:rowOff>171450</xdr:rowOff>
    </xdr:to>
    <xdr:sp macro="" textlink="">
      <xdr:nvSpPr>
        <xdr:cNvPr id="2" name="Text Box 7">
          <a:extLst>
            <a:ext uri="{FF2B5EF4-FFF2-40B4-BE49-F238E27FC236}">
              <a16:creationId xmlns:a16="http://schemas.microsoft.com/office/drawing/2014/main" id="{00000000-0008-0000-0100-000002000000}"/>
            </a:ext>
          </a:extLst>
        </xdr:cNvPr>
        <xdr:cNvSpPr txBox="1">
          <a:spLocks noChangeArrowheads="1"/>
        </xdr:cNvSpPr>
      </xdr:nvSpPr>
      <xdr:spPr bwMode="auto">
        <a:xfrm>
          <a:off x="0" y="0"/>
          <a:ext cx="6886575" cy="7429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                                                         Copyright © 2024, Georgia Tech Research Corporation  </a:t>
          </a:r>
        </a:p>
        <a:p>
          <a:pPr algn="l" rtl="0">
            <a:defRPr sz="1000"/>
          </a:pPr>
          <a:r>
            <a:rPr lang="en-US" sz="1000" b="1" i="0" strike="noStrike">
              <a:solidFill>
                <a:srgbClr val="000000"/>
              </a:solidFill>
              <a:latin typeface="Arial"/>
              <a:cs typeface="Arial"/>
            </a:rPr>
            <a:t>                                                        </a:t>
          </a:r>
          <a:r>
            <a:rPr lang="en-US" sz="1200" b="1" i="0" strike="noStrike">
              <a:solidFill>
                <a:srgbClr val="000000"/>
              </a:solidFill>
              <a:latin typeface="Arial"/>
              <a:cs typeface="Arial"/>
            </a:rPr>
            <a:t> </a:t>
          </a:r>
          <a:r>
            <a:rPr lang="en-US" sz="1400" b="1" i="0" strike="noStrike">
              <a:solidFill>
                <a:srgbClr val="000000"/>
              </a:solidFill>
              <a:latin typeface="Arial"/>
              <a:cs typeface="Arial"/>
            </a:rPr>
            <a:t>Cable Diagnostic Focused Initiative (CDFI)     </a:t>
          </a: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                                                         </a:t>
          </a:r>
          <a:r>
            <a:rPr lang="en-US" sz="1000" b="1" i="0" strike="noStrike" baseline="0">
              <a:solidFill>
                <a:srgbClr val="000000"/>
              </a:solidFill>
              <a:latin typeface="Arial"/>
              <a:cs typeface="Arial"/>
            </a:rPr>
            <a:t>Interpretation of Tan-delta Measurements using Multivariate Methods</a:t>
          </a:r>
          <a:endParaRPr lang="en-US" sz="1000" b="1" i="0" strike="noStrike">
            <a:solidFill>
              <a:srgbClr val="000000"/>
            </a:solidFill>
            <a:latin typeface="Arial"/>
            <a:cs typeface="Arial"/>
          </a:endParaRPr>
        </a:p>
      </xdr:txBody>
    </xdr:sp>
    <xdr:clientData/>
  </xdr:twoCellAnchor>
  <xdr:twoCellAnchor>
    <xdr:from>
      <xdr:col>1</xdr:col>
      <xdr:colOff>0</xdr:colOff>
      <xdr:row>6</xdr:row>
      <xdr:rowOff>0</xdr:rowOff>
    </xdr:from>
    <xdr:to>
      <xdr:col>6</xdr:col>
      <xdr:colOff>342901</xdr:colOff>
      <xdr:row>9</xdr:row>
      <xdr:rowOff>47625</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247650" y="1190625"/>
          <a:ext cx="7072314" cy="590550"/>
        </a:xfrm>
        <a:prstGeom prst="rect">
          <a:avLst/>
        </a:prstGeom>
        <a:ln/>
      </xdr:spPr>
      <xdr:style>
        <a:lnRef idx="1">
          <a:schemeClr val="dk1"/>
        </a:lnRef>
        <a:fillRef idx="2">
          <a:schemeClr val="dk1"/>
        </a:fillRef>
        <a:effectRef idx="1">
          <a:schemeClr val="dk1"/>
        </a:effectRef>
        <a:fontRef idx="minor">
          <a:schemeClr val="dk1"/>
        </a:fontRef>
      </xdr:style>
      <xdr:txBody>
        <a:bodyPr vertOverflow="clip" wrap="square" rtlCol="0" anchor="t"/>
        <a:lstStyle/>
        <a:p>
          <a:r>
            <a:rPr lang="en-US" sz="1200" b="1">
              <a:solidFill>
                <a:schemeClr val="dk1"/>
              </a:solidFill>
              <a:latin typeface="+mn-lt"/>
              <a:ea typeface="+mn-ea"/>
              <a:cs typeface="+mn-cs"/>
            </a:rPr>
            <a:t>Historical figures of merit within CDFI for US cable systems over a period of 4 yrs. </a:t>
          </a:r>
        </a:p>
        <a:p>
          <a:r>
            <a:rPr lang="en-US" sz="1200" b="1">
              <a:solidFill>
                <a:schemeClr val="dk1"/>
              </a:solidFill>
              <a:latin typeface="+mn-lt"/>
              <a:ea typeface="+mn-ea"/>
              <a:cs typeface="+mn-cs"/>
            </a:rPr>
            <a:t>Figures of Merit are based on more than 3000 separate field measurements at VLF.</a:t>
          </a:r>
        </a:p>
      </xdr:txBody>
    </xdr:sp>
    <xdr:clientData/>
  </xdr:twoCellAnchor>
  <xdr:twoCellAnchor>
    <xdr:from>
      <xdr:col>5</xdr:col>
      <xdr:colOff>323850</xdr:colOff>
      <xdr:row>11</xdr:row>
      <xdr:rowOff>66674</xdr:rowOff>
    </xdr:from>
    <xdr:to>
      <xdr:col>7</xdr:col>
      <xdr:colOff>542925</xdr:colOff>
      <xdr:row>16</xdr:row>
      <xdr:rowOff>28575</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4810125" y="2266949"/>
          <a:ext cx="2038350" cy="1152526"/>
        </a:xfrm>
        <a:prstGeom prst="rect">
          <a:avLst/>
        </a:prstGeom>
        <a:ln/>
        <a:effectLst>
          <a:glow rad="63500">
            <a:schemeClr val="accent2">
              <a:satMod val="175000"/>
              <a:alpha val="40000"/>
            </a:schemeClr>
          </a:glow>
          <a:outerShdw blurRad="40000" dist="20000" dir="5400000" rotWithShape="0">
            <a:srgbClr val="000000">
              <a:alpha val="38000"/>
            </a:srgbClr>
          </a:outerShdw>
        </a:effectLst>
      </xdr:spPr>
      <xdr:style>
        <a:lnRef idx="1">
          <a:schemeClr val="accent2"/>
        </a:lnRef>
        <a:fillRef idx="2">
          <a:schemeClr val="accent2"/>
        </a:fillRef>
        <a:effectRef idx="1">
          <a:schemeClr val="accent2"/>
        </a:effectRef>
        <a:fontRef idx="minor">
          <a:schemeClr val="dk1"/>
        </a:fontRef>
      </xdr:style>
      <xdr:txBody>
        <a:bodyPr vertOverflow="clip" wrap="square" rtlCol="0" anchor="t"/>
        <a:lstStyle/>
        <a:p>
          <a:r>
            <a:rPr lang="en-US" sz="1100">
              <a:solidFill>
                <a:schemeClr val="dk1"/>
              </a:solidFill>
              <a:latin typeface="+mn-lt"/>
              <a:ea typeface="+mn-ea"/>
              <a:cs typeface="+mn-cs"/>
            </a:rPr>
            <a:t>A minimum of 6 measurements should be made at each voltage level to determine the values of the</a:t>
          </a:r>
          <a:r>
            <a:rPr lang="en-US" sz="1100" baseline="0">
              <a:solidFill>
                <a:schemeClr val="dk1"/>
              </a:solidFill>
              <a:latin typeface="+mn-lt"/>
              <a:ea typeface="+mn-ea"/>
              <a:cs typeface="+mn-cs"/>
            </a:rPr>
            <a:t> Mean TD [e-3] and STD [%] (</a:t>
          </a:r>
          <a:r>
            <a:rPr lang="en-US" sz="1100">
              <a:solidFill>
                <a:schemeClr val="dk1"/>
              </a:solidFill>
              <a:latin typeface="+mn-lt"/>
              <a:ea typeface="+mn-ea"/>
              <a:cs typeface="+mn-cs"/>
            </a:rPr>
            <a:t>parameters highlighted in yellow)</a:t>
          </a:r>
          <a:endParaRPr lang="en-US" sz="1100"/>
        </a:p>
      </xdr:txBody>
    </xdr:sp>
    <xdr:clientData/>
  </xdr:twoCellAnchor>
  <xdr:twoCellAnchor>
    <xdr:from>
      <xdr:col>5</xdr:col>
      <xdr:colOff>342900</xdr:colOff>
      <xdr:row>24</xdr:row>
      <xdr:rowOff>19051</xdr:rowOff>
    </xdr:from>
    <xdr:to>
      <xdr:col>8</xdr:col>
      <xdr:colOff>76200</xdr:colOff>
      <xdr:row>25</xdr:row>
      <xdr:rowOff>371476</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4829175" y="5381626"/>
          <a:ext cx="2314575" cy="819150"/>
        </a:xfrm>
        <a:prstGeom prst="rect">
          <a:avLst/>
        </a:prstGeom>
        <a:ln w="9525" cmpd="sng">
          <a:solidFill>
            <a:schemeClr val="lt1">
              <a:shade val="50000"/>
            </a:schemeClr>
          </a:solidFill>
        </a:ln>
        <a:effectLst>
          <a:outerShdw blurRad="50800" dist="38100" dir="5400000" algn="t" rotWithShape="0">
            <a:prstClr val="black">
              <a:alpha val="40000"/>
            </a:prstClr>
          </a:outerShdw>
        </a:effectLst>
      </xdr:spPr>
      <xdr:style>
        <a:lnRef idx="0">
          <a:scrgbClr r="0" g="0" b="0"/>
        </a:lnRef>
        <a:fillRef idx="1001">
          <a:schemeClr val="lt2"/>
        </a:fillRef>
        <a:effectRef idx="0">
          <a:scrgbClr r="0" g="0" b="0"/>
        </a:effectRef>
        <a:fontRef idx="minor">
          <a:schemeClr val="dk1"/>
        </a:fontRef>
      </xdr:style>
      <xdr:txBody>
        <a:bodyPr vertOverflow="clip" wrap="square" rtlCol="0" anchor="t"/>
        <a:lstStyle/>
        <a:p>
          <a:r>
            <a:rPr lang="en-US" sz="1100" u="sng">
              <a:solidFill>
                <a:schemeClr val="dk1"/>
              </a:solidFill>
              <a:latin typeface="+mn-lt"/>
              <a:ea typeface="+mn-ea"/>
              <a:cs typeface="+mn-cs"/>
            </a:rPr>
            <a:t>Symbols</a:t>
          </a:r>
          <a:r>
            <a:rPr lang="en-US" sz="1100">
              <a:solidFill>
                <a:schemeClr val="dk1"/>
              </a:solidFill>
              <a:latin typeface="+mn-lt"/>
              <a:ea typeface="+mn-ea"/>
              <a:cs typeface="+mn-cs"/>
            </a:rPr>
            <a:t>:</a:t>
          </a:r>
          <a:endParaRPr lang="en-US"/>
        </a:p>
        <a:p>
          <a:r>
            <a:rPr lang="en-US" sz="1100" baseline="0">
              <a:solidFill>
                <a:schemeClr val="dk1"/>
              </a:solidFill>
              <a:latin typeface="+mn-lt"/>
              <a:ea typeface="+mn-ea"/>
              <a:cs typeface="+mn-cs"/>
            </a:rPr>
            <a:t>        </a:t>
          </a:r>
          <a:r>
            <a:rPr lang="en-US" sz="1100">
              <a:solidFill>
                <a:schemeClr val="dk1"/>
              </a:solidFill>
              <a:latin typeface="+mn-lt"/>
              <a:ea typeface="+mn-ea"/>
              <a:cs typeface="+mn-cs"/>
            </a:rPr>
            <a:t>Values within</a:t>
          </a:r>
          <a:r>
            <a:rPr lang="en-US" sz="1100" baseline="0">
              <a:solidFill>
                <a:schemeClr val="dk1"/>
              </a:solidFill>
              <a:latin typeface="+mn-lt"/>
              <a:ea typeface="+mn-ea"/>
              <a:cs typeface="+mn-cs"/>
            </a:rPr>
            <a:t> limits</a:t>
          </a:r>
          <a:endParaRPr lang="en-US"/>
        </a:p>
        <a:p>
          <a:r>
            <a:rPr lang="en-US" sz="1100" baseline="0">
              <a:solidFill>
                <a:schemeClr val="dk1"/>
              </a:solidFill>
              <a:latin typeface="+mn-lt"/>
              <a:ea typeface="+mn-ea"/>
              <a:cs typeface="+mn-cs"/>
            </a:rPr>
            <a:t>        Values outside limits (moderate)</a:t>
          </a:r>
          <a:endParaRPr lang="en-US"/>
        </a:p>
        <a:p>
          <a:pPr eaLnBrk="1" fontAlgn="auto" latinLnBrk="0" hangingPunct="1"/>
          <a:r>
            <a:rPr lang="en-US" sz="1100" baseline="0">
              <a:solidFill>
                <a:schemeClr val="dk1"/>
              </a:solidFill>
              <a:latin typeface="+mn-lt"/>
              <a:ea typeface="+mn-ea"/>
              <a:cs typeface="+mn-cs"/>
            </a:rPr>
            <a:t>        Values outside limits (severe)</a:t>
          </a:r>
          <a:endParaRPr lang="en-US" sz="1100">
            <a:solidFill>
              <a:schemeClr val="dk1"/>
            </a:solidFill>
            <a:latin typeface="+mn-lt"/>
            <a:ea typeface="+mn-ea"/>
            <a:cs typeface="+mn-cs"/>
          </a:endParaRPr>
        </a:p>
        <a:p>
          <a:endParaRPr lang="en-US" sz="1100">
            <a:solidFill>
              <a:sysClr val="windowText" lastClr="000000"/>
            </a:solidFill>
          </a:endParaRPr>
        </a:p>
      </xdr:txBody>
    </xdr:sp>
    <xdr:clientData/>
  </xdr:twoCellAnchor>
  <xdr:twoCellAnchor editAs="oneCell">
    <xdr:from>
      <xdr:col>5</xdr:col>
      <xdr:colOff>323850</xdr:colOff>
      <xdr:row>23</xdr:row>
      <xdr:rowOff>200024</xdr:rowOff>
    </xdr:from>
    <xdr:to>
      <xdr:col>8</xdr:col>
      <xdr:colOff>94663</xdr:colOff>
      <xdr:row>26</xdr:row>
      <xdr:rowOff>19049</xdr:rowOff>
    </xdr:to>
    <xdr:pic>
      <xdr:nvPicPr>
        <xdr:cNvPr id="6" name="Picture 19">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76800" y="5362574"/>
          <a:ext cx="2352088" cy="885825"/>
        </a:xfrm>
        <a:prstGeom prst="rect">
          <a:avLst/>
        </a:prstGeom>
        <a:noFill/>
      </xdr:spPr>
    </xdr:pic>
    <xdr:clientData/>
  </xdr:twoCellAnchor>
  <xdr:twoCellAnchor>
    <xdr:from>
      <xdr:col>7</xdr:col>
      <xdr:colOff>657225</xdr:colOff>
      <xdr:row>11</xdr:row>
      <xdr:rowOff>57150</xdr:rowOff>
    </xdr:from>
    <xdr:to>
      <xdr:col>10</xdr:col>
      <xdr:colOff>304800</xdr:colOff>
      <xdr:row>16</xdr:row>
      <xdr:rowOff>28577</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6962775" y="2257425"/>
          <a:ext cx="1628775" cy="1162052"/>
        </a:xfrm>
        <a:prstGeom prst="rect">
          <a:avLst/>
        </a:prstGeom>
        <a:ln w="9525" cmpd="sng">
          <a:solidFill>
            <a:schemeClr val="lt1">
              <a:shade val="50000"/>
            </a:schemeClr>
          </a:solidFill>
        </a:ln>
        <a:effectLst>
          <a:outerShdw blurRad="50800" dist="38100" dir="5400000" algn="t" rotWithShape="0">
            <a:prstClr val="black">
              <a:alpha val="40000"/>
            </a:prstClr>
          </a:outerShdw>
        </a:effectLst>
      </xdr:spPr>
      <xdr:style>
        <a:lnRef idx="0">
          <a:scrgbClr r="0" g="0" b="0"/>
        </a:lnRef>
        <a:fillRef idx="1001">
          <a:schemeClr val="lt2"/>
        </a:fillRef>
        <a:effectRef idx="0">
          <a:scrgbClr r="0" g="0" b="0"/>
        </a:effectRef>
        <a:fontRef idx="minor">
          <a:schemeClr val="dk1"/>
        </a:fontRef>
      </xdr:style>
      <xdr:txBody>
        <a:bodyPr vertOverflow="clip" wrap="square" rtlCol="0" anchor="t"/>
        <a:lstStyle/>
        <a:p>
          <a:r>
            <a:rPr lang="en-US" sz="1100" u="sng">
              <a:solidFill>
                <a:sysClr val="windowText" lastClr="000000"/>
              </a:solidFill>
            </a:rPr>
            <a:t>Acr</a:t>
          </a:r>
          <a:r>
            <a:rPr lang="en-US" sz="1100" u="sng">
              <a:solidFill>
                <a:sysClr val="windowText" lastClr="000000"/>
              </a:solidFill>
              <a:latin typeface="+mn-lt"/>
              <a:ea typeface="+mn-ea"/>
              <a:cs typeface="+mn-cs"/>
            </a:rPr>
            <a:t>onyms</a:t>
          </a:r>
          <a:r>
            <a:rPr lang="en-US" sz="1100">
              <a:solidFill>
                <a:sysClr val="windowText" lastClr="000000"/>
              </a:solidFill>
              <a:latin typeface="+mn-lt"/>
              <a:ea typeface="+mn-ea"/>
              <a:cs typeface="+mn-cs"/>
            </a:rPr>
            <a:t>:</a:t>
          </a:r>
          <a:endParaRPr lang="en-US" sz="1100">
            <a:solidFill>
              <a:sysClr val="windowText" lastClr="000000"/>
            </a:solidFill>
          </a:endParaRPr>
        </a:p>
        <a:p>
          <a:r>
            <a:rPr lang="en-US" sz="1100">
              <a:solidFill>
                <a:sysClr val="windowText" lastClr="000000"/>
              </a:solidFill>
            </a:rPr>
            <a:t>- V: Test voltage</a:t>
          </a:r>
        </a:p>
        <a:p>
          <a:r>
            <a:rPr lang="en-US" sz="1100">
              <a:solidFill>
                <a:sysClr val="windowText" lastClr="000000"/>
              </a:solidFill>
            </a:rPr>
            <a:t>- V0:  Nominal voltage</a:t>
          </a:r>
        </a:p>
        <a:p>
          <a:r>
            <a:rPr lang="en-US" sz="1100">
              <a:solidFill>
                <a:sysClr val="windowText" lastClr="000000"/>
              </a:solidFill>
            </a:rPr>
            <a:t>- TD: Tan delta</a:t>
          </a:r>
        </a:p>
        <a:p>
          <a:r>
            <a:rPr lang="en-US" sz="1100">
              <a:solidFill>
                <a:sysClr val="windowText" lastClr="000000"/>
              </a:solidFill>
            </a:rPr>
            <a:t>- STD: Standard deviation</a:t>
          </a:r>
        </a:p>
        <a:p>
          <a:r>
            <a:rPr lang="en-US" sz="1100" baseline="0">
              <a:solidFill>
                <a:sysClr val="windowText" lastClr="000000"/>
              </a:solidFill>
            </a:rPr>
            <a:t>- TU: Tip up </a:t>
          </a:r>
          <a:endParaRPr lang="en-US" sz="1100">
            <a:solidFill>
              <a:sysClr val="windowText" lastClr="000000"/>
            </a:solidFill>
          </a:endParaRPr>
        </a:p>
      </xdr:txBody>
    </xdr:sp>
    <xdr:clientData/>
  </xdr:twoCellAnchor>
  <xdr:twoCellAnchor editAs="oneCell">
    <xdr:from>
      <xdr:col>0</xdr:col>
      <xdr:colOff>43543</xdr:colOff>
      <xdr:row>0</xdr:row>
      <xdr:rowOff>70757</xdr:rowOff>
    </xdr:from>
    <xdr:to>
      <xdr:col>2</xdr:col>
      <xdr:colOff>384928</xdr:colOff>
      <xdr:row>2</xdr:row>
      <xdr:rowOff>127697</xdr:rowOff>
    </xdr:to>
    <xdr:pic>
      <xdr:nvPicPr>
        <xdr:cNvPr id="10" name="Picture 9">
          <a:extLst>
            <a:ext uri="{FF2B5EF4-FFF2-40B4-BE49-F238E27FC236}">
              <a16:creationId xmlns:a16="http://schemas.microsoft.com/office/drawing/2014/main" id="{A139AD53-284C-4881-9999-53D401CF275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543" y="70757"/>
          <a:ext cx="1930699" cy="4270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438151</xdr:colOff>
      <xdr:row>15</xdr:row>
      <xdr:rowOff>200024</xdr:rowOff>
    </xdr:from>
    <xdr:to>
      <xdr:col>7</xdr:col>
      <xdr:colOff>285751</xdr:colOff>
      <xdr:row>18</xdr:row>
      <xdr:rowOff>57150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3067051" y="3571874"/>
          <a:ext cx="1676400" cy="485776"/>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wrap="square" rtlCol="0" anchor="t"/>
        <a:lstStyle/>
        <a:p>
          <a:r>
            <a:rPr lang="en-US" sz="1100"/>
            <a:t>Shifted  by values of new cable [0,0,0.1,0]</a:t>
          </a:r>
        </a:p>
      </xdr:txBody>
    </xdr:sp>
    <xdr:clientData/>
  </xdr:twoCellAnchor>
  <xdr:twoCellAnchor>
    <xdr:from>
      <xdr:col>3</xdr:col>
      <xdr:colOff>0</xdr:colOff>
      <xdr:row>22</xdr:row>
      <xdr:rowOff>9525</xdr:rowOff>
    </xdr:from>
    <xdr:to>
      <xdr:col>5</xdr:col>
      <xdr:colOff>257175</xdr:colOff>
      <xdr:row>32</xdr:row>
      <xdr:rowOff>123825</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2019300" y="4800600"/>
          <a:ext cx="1476375" cy="20193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wrap="square" rtlCol="0" anchor="t"/>
        <a:lstStyle/>
        <a:p>
          <a:r>
            <a:rPr lang="en-US" sz="1100" b="1" u="sng"/>
            <a:t>UPDATE STEPS</a:t>
          </a:r>
          <a:r>
            <a:rPr lang="en-US" sz="1100" b="1"/>
            <a:t>:</a:t>
          </a:r>
        </a:p>
        <a:p>
          <a:r>
            <a:rPr lang="en-US" sz="1100" b="1"/>
            <a:t>STD</a:t>
          </a:r>
        </a:p>
        <a:p>
          <a:r>
            <a:rPr lang="en-US" sz="1100" b="1"/>
            <a:t>Mean</a:t>
          </a:r>
        </a:p>
        <a:p>
          <a:r>
            <a:rPr lang="en-US" sz="1100" b="1"/>
            <a:t>Coefs</a:t>
          </a:r>
        </a:p>
        <a:p>
          <a:r>
            <a:rPr lang="en-US" sz="1100" b="1"/>
            <a:t>Origin</a:t>
          </a:r>
        </a:p>
        <a:p>
          <a:r>
            <a:rPr lang="en-US" sz="1100" b="1"/>
            <a:t>Database</a:t>
          </a:r>
        </a:p>
        <a:p>
          <a:r>
            <a:rPr lang="en-US" sz="1100" b="1"/>
            <a:t>Rank</a:t>
          </a:r>
          <a:r>
            <a:rPr lang="en-US" sz="1100" b="1" baseline="0"/>
            <a:t> range</a:t>
          </a:r>
        </a:p>
        <a:p>
          <a:r>
            <a:rPr lang="en-US" sz="1100" b="1" baseline="0"/>
            <a:t>Examples</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lt1"/>
              </a:solidFill>
              <a:latin typeface="+mn-lt"/>
              <a:ea typeface="+mn-ea"/>
              <a:cs typeface="+mn-cs"/>
            </a:rPr>
            <a:t>Hide</a:t>
          </a:r>
          <a:endParaRPr lang="en-US" sz="1100" b="1">
            <a:solidFill>
              <a:schemeClr val="lt1"/>
            </a:solidFill>
            <a:latin typeface="+mn-lt"/>
            <a:ea typeface="+mn-ea"/>
            <a:cs typeface="+mn-cs"/>
          </a:endParaRPr>
        </a:p>
        <a:p>
          <a:r>
            <a:rPr lang="en-US" sz="1100" b="1" baseline="0"/>
            <a:t>Block sheet</a:t>
          </a:r>
        </a:p>
        <a:p>
          <a:r>
            <a:rPr lang="en-US" sz="1100" b="1"/>
            <a:t>Block book</a:t>
          </a:r>
        </a:p>
        <a:p>
          <a:endParaRPr lang="en-US" sz="1100" b="1"/>
        </a:p>
        <a:p>
          <a:endParaRPr lang="en-US" sz="1100" b="1"/>
        </a:p>
        <a:p>
          <a:endParaRPr lang="en-US" sz="1100" b="1"/>
        </a:p>
        <a:p>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4763</xdr:colOff>
      <xdr:row>5</xdr:row>
      <xdr:rowOff>123825</xdr:rowOff>
    </xdr:from>
    <xdr:to>
      <xdr:col>6</xdr:col>
      <xdr:colOff>338138</xdr:colOff>
      <xdr:row>8</xdr:row>
      <xdr:rowOff>152400</xdr:rowOff>
    </xdr:to>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257176" y="1133475"/>
          <a:ext cx="5815012" cy="571500"/>
        </a:xfrm>
        <a:prstGeom prst="rect">
          <a:avLst/>
        </a:prstGeom>
        <a:ln/>
      </xdr:spPr>
      <xdr:style>
        <a:lnRef idx="1">
          <a:schemeClr val="dk1"/>
        </a:lnRef>
        <a:fillRef idx="2">
          <a:schemeClr val="dk1"/>
        </a:fillRef>
        <a:effectRef idx="1">
          <a:schemeClr val="dk1"/>
        </a:effectRef>
        <a:fontRef idx="minor">
          <a:schemeClr val="dk1"/>
        </a:fontRef>
      </xdr:style>
      <xdr:txBody>
        <a:bodyPr vertOverflow="clip" wrap="square" rtlCol="0" anchor="t"/>
        <a:lstStyle/>
        <a:p>
          <a:r>
            <a:rPr lang="en-US" sz="1200" b="1">
              <a:solidFill>
                <a:schemeClr val="dk1"/>
              </a:solidFill>
              <a:latin typeface="+mn-lt"/>
              <a:ea typeface="+mn-ea"/>
              <a:cs typeface="+mn-cs"/>
            </a:rPr>
            <a:t>Historical figures of merit within CDFI for US cable systems over a period of 4 yrs. </a:t>
          </a:r>
        </a:p>
        <a:p>
          <a:r>
            <a:rPr lang="en-US" sz="1200" b="1">
              <a:solidFill>
                <a:schemeClr val="dk1"/>
              </a:solidFill>
              <a:latin typeface="+mn-lt"/>
              <a:ea typeface="+mn-ea"/>
              <a:cs typeface="+mn-cs"/>
            </a:rPr>
            <a:t>Figures of Merit are based on more than 3000 separate field measurements at VLF.</a:t>
          </a:r>
        </a:p>
      </xdr:txBody>
    </xdr:sp>
    <xdr:clientData/>
  </xdr:twoCellAnchor>
  <xdr:twoCellAnchor>
    <xdr:from>
      <xdr:col>5</xdr:col>
      <xdr:colOff>323850</xdr:colOff>
      <xdr:row>15</xdr:row>
      <xdr:rowOff>66674</xdr:rowOff>
    </xdr:from>
    <xdr:to>
      <xdr:col>7</xdr:col>
      <xdr:colOff>542925</xdr:colOff>
      <xdr:row>20</xdr:row>
      <xdr:rowOff>28575</xdr:rowOff>
    </xdr:to>
    <xdr:sp macro="" textlink="">
      <xdr:nvSpPr>
        <xdr:cNvPr id="10" name="TextBox 9">
          <a:extLst>
            <a:ext uri="{FF2B5EF4-FFF2-40B4-BE49-F238E27FC236}">
              <a16:creationId xmlns:a16="http://schemas.microsoft.com/office/drawing/2014/main" id="{00000000-0008-0000-0300-00000A000000}"/>
            </a:ext>
          </a:extLst>
        </xdr:cNvPr>
        <xdr:cNvSpPr txBox="1"/>
      </xdr:nvSpPr>
      <xdr:spPr>
        <a:xfrm>
          <a:off x="4810125" y="2266949"/>
          <a:ext cx="2038350" cy="1152526"/>
        </a:xfrm>
        <a:prstGeom prst="rect">
          <a:avLst/>
        </a:prstGeom>
        <a:ln/>
        <a:effectLst>
          <a:glow rad="63500">
            <a:schemeClr val="accent2">
              <a:satMod val="175000"/>
              <a:alpha val="40000"/>
            </a:schemeClr>
          </a:glow>
          <a:outerShdw blurRad="40000" dist="20000" dir="5400000" rotWithShape="0">
            <a:srgbClr val="000000">
              <a:alpha val="38000"/>
            </a:srgbClr>
          </a:outerShdw>
        </a:effectLst>
      </xdr:spPr>
      <xdr:style>
        <a:lnRef idx="1">
          <a:schemeClr val="accent2"/>
        </a:lnRef>
        <a:fillRef idx="2">
          <a:schemeClr val="accent2"/>
        </a:fillRef>
        <a:effectRef idx="1">
          <a:schemeClr val="accent2"/>
        </a:effectRef>
        <a:fontRef idx="minor">
          <a:schemeClr val="dk1"/>
        </a:fontRef>
      </xdr:style>
      <xdr:txBody>
        <a:bodyPr vertOverflow="clip" wrap="square" rtlCol="0" anchor="t"/>
        <a:lstStyle/>
        <a:p>
          <a:r>
            <a:rPr lang="en-US" sz="1100">
              <a:solidFill>
                <a:schemeClr val="dk1"/>
              </a:solidFill>
              <a:latin typeface="+mn-lt"/>
              <a:ea typeface="+mn-ea"/>
              <a:cs typeface="+mn-cs"/>
            </a:rPr>
            <a:t>A minimum of 6 measurements should be made at each voltage level to determine the values of the</a:t>
          </a:r>
          <a:r>
            <a:rPr lang="en-US" sz="1100" baseline="0">
              <a:solidFill>
                <a:schemeClr val="dk1"/>
              </a:solidFill>
              <a:latin typeface="+mn-lt"/>
              <a:ea typeface="+mn-ea"/>
              <a:cs typeface="+mn-cs"/>
            </a:rPr>
            <a:t> Mean TD [e-3] and STD [%] (</a:t>
          </a:r>
          <a:r>
            <a:rPr lang="en-US" sz="1100">
              <a:solidFill>
                <a:schemeClr val="dk1"/>
              </a:solidFill>
              <a:latin typeface="+mn-lt"/>
              <a:ea typeface="+mn-ea"/>
              <a:cs typeface="+mn-cs"/>
            </a:rPr>
            <a:t>parameters highlighted in yellow)</a:t>
          </a:r>
          <a:endParaRPr lang="en-US" sz="1100"/>
        </a:p>
      </xdr:txBody>
    </xdr:sp>
    <xdr:clientData/>
  </xdr:twoCellAnchor>
  <xdr:twoCellAnchor editAs="oneCell">
    <xdr:from>
      <xdr:col>5</xdr:col>
      <xdr:colOff>323850</xdr:colOff>
      <xdr:row>27</xdr:row>
      <xdr:rowOff>200024</xdr:rowOff>
    </xdr:from>
    <xdr:to>
      <xdr:col>8</xdr:col>
      <xdr:colOff>19050</xdr:colOff>
      <xdr:row>29</xdr:row>
      <xdr:rowOff>371475</xdr:rowOff>
    </xdr:to>
    <xdr:pic>
      <xdr:nvPicPr>
        <xdr:cNvPr id="12" name="Picture 19">
          <a:extLst>
            <a:ext uri="{FF2B5EF4-FFF2-40B4-BE49-F238E27FC236}">
              <a16:creationId xmlns:a16="http://schemas.microsoft.com/office/drawing/2014/main" id="{00000000-0008-0000-0300-00000C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52975" y="5953124"/>
          <a:ext cx="2219325" cy="857251"/>
        </a:xfrm>
        <a:prstGeom prst="rect">
          <a:avLst/>
        </a:prstGeom>
        <a:noFill/>
      </xdr:spPr>
    </xdr:pic>
    <xdr:clientData/>
  </xdr:twoCellAnchor>
  <xdr:twoCellAnchor>
    <xdr:from>
      <xdr:col>7</xdr:col>
      <xdr:colOff>657225</xdr:colOff>
      <xdr:row>15</xdr:row>
      <xdr:rowOff>57150</xdr:rowOff>
    </xdr:from>
    <xdr:to>
      <xdr:col>10</xdr:col>
      <xdr:colOff>304800</xdr:colOff>
      <xdr:row>20</xdr:row>
      <xdr:rowOff>28577</xdr:rowOff>
    </xdr:to>
    <xdr:sp macro="" textlink="">
      <xdr:nvSpPr>
        <xdr:cNvPr id="13" name="TextBox 12">
          <a:extLst>
            <a:ext uri="{FF2B5EF4-FFF2-40B4-BE49-F238E27FC236}">
              <a16:creationId xmlns:a16="http://schemas.microsoft.com/office/drawing/2014/main" id="{00000000-0008-0000-0300-00000D000000}"/>
            </a:ext>
          </a:extLst>
        </xdr:cNvPr>
        <xdr:cNvSpPr txBox="1"/>
      </xdr:nvSpPr>
      <xdr:spPr>
        <a:xfrm>
          <a:off x="6962775" y="2257425"/>
          <a:ext cx="1628775" cy="1162052"/>
        </a:xfrm>
        <a:prstGeom prst="rect">
          <a:avLst/>
        </a:prstGeom>
        <a:ln w="9525" cmpd="sng">
          <a:solidFill>
            <a:schemeClr val="lt1">
              <a:shade val="50000"/>
            </a:schemeClr>
          </a:solidFill>
        </a:ln>
        <a:effectLst>
          <a:outerShdw blurRad="50800" dist="38100" dir="5400000" algn="t" rotWithShape="0">
            <a:prstClr val="black">
              <a:alpha val="40000"/>
            </a:prstClr>
          </a:outerShdw>
        </a:effectLst>
      </xdr:spPr>
      <xdr:style>
        <a:lnRef idx="0">
          <a:scrgbClr r="0" g="0" b="0"/>
        </a:lnRef>
        <a:fillRef idx="1001">
          <a:schemeClr val="lt2"/>
        </a:fillRef>
        <a:effectRef idx="0">
          <a:scrgbClr r="0" g="0" b="0"/>
        </a:effectRef>
        <a:fontRef idx="minor">
          <a:schemeClr val="dk1"/>
        </a:fontRef>
      </xdr:style>
      <xdr:txBody>
        <a:bodyPr vertOverflow="clip" wrap="square" rtlCol="0" anchor="t"/>
        <a:lstStyle/>
        <a:p>
          <a:r>
            <a:rPr lang="en-US" sz="1100" u="sng">
              <a:solidFill>
                <a:sysClr val="windowText" lastClr="000000"/>
              </a:solidFill>
            </a:rPr>
            <a:t>Acr</a:t>
          </a:r>
          <a:r>
            <a:rPr lang="en-US" sz="1100" u="sng">
              <a:solidFill>
                <a:sysClr val="windowText" lastClr="000000"/>
              </a:solidFill>
              <a:latin typeface="+mn-lt"/>
              <a:ea typeface="+mn-ea"/>
              <a:cs typeface="+mn-cs"/>
            </a:rPr>
            <a:t>onyms</a:t>
          </a:r>
          <a:r>
            <a:rPr lang="en-US" sz="1100">
              <a:solidFill>
                <a:sysClr val="windowText" lastClr="000000"/>
              </a:solidFill>
              <a:latin typeface="+mn-lt"/>
              <a:ea typeface="+mn-ea"/>
              <a:cs typeface="+mn-cs"/>
            </a:rPr>
            <a:t>:</a:t>
          </a:r>
          <a:endParaRPr lang="en-US" sz="1100">
            <a:solidFill>
              <a:sysClr val="windowText" lastClr="000000"/>
            </a:solidFill>
          </a:endParaRPr>
        </a:p>
        <a:p>
          <a:r>
            <a:rPr lang="en-US" sz="1100">
              <a:solidFill>
                <a:sysClr val="windowText" lastClr="000000"/>
              </a:solidFill>
            </a:rPr>
            <a:t>- V: Test voltage</a:t>
          </a:r>
        </a:p>
        <a:p>
          <a:r>
            <a:rPr lang="en-US" sz="1100">
              <a:solidFill>
                <a:sysClr val="windowText" lastClr="000000"/>
              </a:solidFill>
            </a:rPr>
            <a:t>- V0:  Nominal voltage</a:t>
          </a:r>
        </a:p>
        <a:p>
          <a:r>
            <a:rPr lang="en-US" sz="1100">
              <a:solidFill>
                <a:sysClr val="windowText" lastClr="000000"/>
              </a:solidFill>
            </a:rPr>
            <a:t>- TD: Tan delta</a:t>
          </a:r>
        </a:p>
        <a:p>
          <a:r>
            <a:rPr lang="en-US" sz="1100">
              <a:solidFill>
                <a:sysClr val="windowText" lastClr="000000"/>
              </a:solidFill>
            </a:rPr>
            <a:t>- STD: Standard deviation</a:t>
          </a:r>
        </a:p>
        <a:p>
          <a:r>
            <a:rPr lang="en-US" sz="1100" baseline="0">
              <a:solidFill>
                <a:sysClr val="windowText" lastClr="000000"/>
              </a:solidFill>
            </a:rPr>
            <a:t>- TU: Tip up </a:t>
          </a:r>
          <a:endParaRPr lang="en-US" sz="1100">
            <a:solidFill>
              <a:sysClr val="windowText" lastClr="000000"/>
            </a:solidFill>
          </a:endParaRPr>
        </a:p>
      </xdr:txBody>
    </xdr:sp>
    <xdr:clientData/>
  </xdr:twoCellAnchor>
  <xdr:twoCellAnchor>
    <xdr:from>
      <xdr:col>0</xdr:col>
      <xdr:colOff>0</xdr:colOff>
      <xdr:row>0</xdr:row>
      <xdr:rowOff>0</xdr:rowOff>
    </xdr:from>
    <xdr:to>
      <xdr:col>8</xdr:col>
      <xdr:colOff>142875</xdr:colOff>
      <xdr:row>3</xdr:row>
      <xdr:rowOff>171450</xdr:rowOff>
    </xdr:to>
    <xdr:sp macro="" textlink="">
      <xdr:nvSpPr>
        <xdr:cNvPr id="14" name="Text Box 7">
          <a:extLst>
            <a:ext uri="{FF2B5EF4-FFF2-40B4-BE49-F238E27FC236}">
              <a16:creationId xmlns:a16="http://schemas.microsoft.com/office/drawing/2014/main" id="{00000000-0008-0000-0300-00000E000000}"/>
            </a:ext>
          </a:extLst>
        </xdr:cNvPr>
        <xdr:cNvSpPr txBox="1">
          <a:spLocks noChangeArrowheads="1"/>
        </xdr:cNvSpPr>
      </xdr:nvSpPr>
      <xdr:spPr bwMode="auto">
        <a:xfrm>
          <a:off x="0" y="0"/>
          <a:ext cx="7096125" cy="7429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                                                         Copyright © 2024, Georgia Tech Research Corporation  </a:t>
          </a:r>
        </a:p>
        <a:p>
          <a:pPr algn="l" rtl="0">
            <a:defRPr sz="1000"/>
          </a:pPr>
          <a:r>
            <a:rPr lang="en-US" sz="1000" b="1" i="0" strike="noStrike">
              <a:solidFill>
                <a:srgbClr val="000000"/>
              </a:solidFill>
              <a:latin typeface="Arial"/>
              <a:cs typeface="Arial"/>
            </a:rPr>
            <a:t>                                                        </a:t>
          </a:r>
          <a:r>
            <a:rPr lang="en-US" sz="1200" b="1" i="0" strike="noStrike">
              <a:solidFill>
                <a:srgbClr val="000000"/>
              </a:solidFill>
              <a:latin typeface="Arial"/>
              <a:cs typeface="Arial"/>
            </a:rPr>
            <a:t> </a:t>
          </a:r>
          <a:r>
            <a:rPr lang="en-US" sz="1400" b="1" i="0" strike="noStrike">
              <a:solidFill>
                <a:srgbClr val="000000"/>
              </a:solidFill>
              <a:latin typeface="Arial"/>
              <a:cs typeface="Arial"/>
            </a:rPr>
            <a:t>Cable Diagnostic Focused Initiative (CDFI)     </a:t>
          </a: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                                                         </a:t>
          </a:r>
          <a:r>
            <a:rPr lang="en-US" sz="1000" b="1" i="0" strike="noStrike" baseline="0">
              <a:solidFill>
                <a:srgbClr val="000000"/>
              </a:solidFill>
              <a:latin typeface="Arial"/>
              <a:cs typeface="Arial"/>
            </a:rPr>
            <a:t>Interpretation of Tan-delta Measurements using Multivariate Methods</a:t>
          </a:r>
          <a:endParaRPr lang="en-US" sz="1000" b="1" i="0" strike="noStrike">
            <a:solidFill>
              <a:srgbClr val="000000"/>
            </a:solidFill>
            <a:latin typeface="Arial"/>
            <a:cs typeface="Arial"/>
          </a:endParaRPr>
        </a:p>
      </xdr:txBody>
    </xdr:sp>
    <xdr:clientData/>
  </xdr:twoCellAnchor>
  <xdr:twoCellAnchor>
    <xdr:from>
      <xdr:col>0</xdr:col>
      <xdr:colOff>228599</xdr:colOff>
      <xdr:row>9</xdr:row>
      <xdr:rowOff>47626</xdr:rowOff>
    </xdr:from>
    <xdr:to>
      <xdr:col>10</xdr:col>
      <xdr:colOff>342900</xdr:colOff>
      <xdr:row>12</xdr:row>
      <xdr:rowOff>104776</xdr:rowOff>
    </xdr:to>
    <xdr:sp macro="" textlink="">
      <xdr:nvSpPr>
        <xdr:cNvPr id="11" name="TextBox 10">
          <a:extLst>
            <a:ext uri="{FF2B5EF4-FFF2-40B4-BE49-F238E27FC236}">
              <a16:creationId xmlns:a16="http://schemas.microsoft.com/office/drawing/2014/main" id="{00000000-0008-0000-0300-00000B000000}"/>
            </a:ext>
          </a:extLst>
        </xdr:cNvPr>
        <xdr:cNvSpPr txBox="1"/>
      </xdr:nvSpPr>
      <xdr:spPr>
        <a:xfrm>
          <a:off x="228599" y="1857376"/>
          <a:ext cx="8286751" cy="628650"/>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wrap="square" rtlCol="0" anchor="t"/>
        <a:lstStyle/>
        <a:p>
          <a:r>
            <a:rPr lang="en-US" sz="1600" b="1">
              <a:solidFill>
                <a:schemeClr val="dk1"/>
              </a:solidFill>
              <a:latin typeface="+mn-lt"/>
              <a:ea typeface="+mn-ea"/>
              <a:cs typeface="+mn-cs"/>
            </a:rPr>
            <a:t>Please use this tab if it is not possible to definitively identify the Filled Insulation.</a:t>
          </a:r>
        </a:p>
        <a:p>
          <a:r>
            <a:rPr lang="en-US" sz="1600" b="1" baseline="0">
              <a:solidFill>
                <a:schemeClr val="dk1"/>
              </a:solidFill>
              <a:latin typeface="+mn-lt"/>
              <a:ea typeface="+mn-ea"/>
              <a:cs typeface="+mn-cs"/>
            </a:rPr>
            <a:t>If you have identified the Filled Insulation as Mineral Filled (Pink) EPR, please use next tab.</a:t>
          </a:r>
          <a:endParaRPr lang="en-US" sz="1600" b="1">
            <a:solidFill>
              <a:schemeClr val="dk1"/>
            </a:solidFill>
            <a:latin typeface="+mn-lt"/>
            <a:ea typeface="+mn-ea"/>
            <a:cs typeface="+mn-cs"/>
          </a:endParaRPr>
        </a:p>
      </xdr:txBody>
    </xdr:sp>
    <xdr:clientData/>
  </xdr:twoCellAnchor>
  <xdr:twoCellAnchor editAs="oneCell">
    <xdr:from>
      <xdr:col>0</xdr:col>
      <xdr:colOff>70757</xdr:colOff>
      <xdr:row>0</xdr:row>
      <xdr:rowOff>87086</xdr:rowOff>
    </xdr:from>
    <xdr:to>
      <xdr:col>2</xdr:col>
      <xdr:colOff>461127</xdr:colOff>
      <xdr:row>2</xdr:row>
      <xdr:rowOff>144026</xdr:rowOff>
    </xdr:to>
    <xdr:pic>
      <xdr:nvPicPr>
        <xdr:cNvPr id="16" name="Picture 15">
          <a:extLst>
            <a:ext uri="{FF2B5EF4-FFF2-40B4-BE49-F238E27FC236}">
              <a16:creationId xmlns:a16="http://schemas.microsoft.com/office/drawing/2014/main" id="{02E59B04-58B9-4219-AAF9-CFF28874AE9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757" y="87086"/>
          <a:ext cx="1930699" cy="4270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9525</xdr:colOff>
      <xdr:row>22</xdr:row>
      <xdr:rowOff>9525</xdr:rowOff>
    </xdr:from>
    <xdr:to>
      <xdr:col>5</xdr:col>
      <xdr:colOff>390525</xdr:colOff>
      <xdr:row>32</xdr:row>
      <xdr:rowOff>123825</xdr:rowOff>
    </xdr:to>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2352675" y="4800600"/>
          <a:ext cx="1476375" cy="20193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wrap="square" rtlCol="0" anchor="t"/>
        <a:lstStyle/>
        <a:p>
          <a:r>
            <a:rPr lang="en-US" sz="1100" b="1" u="sng"/>
            <a:t>UPDATE STEPS</a:t>
          </a:r>
          <a:r>
            <a:rPr lang="en-US" sz="1100" b="1"/>
            <a:t>:</a:t>
          </a:r>
        </a:p>
        <a:p>
          <a:r>
            <a:rPr lang="en-US" sz="1100" b="1"/>
            <a:t>STD</a:t>
          </a:r>
        </a:p>
        <a:p>
          <a:r>
            <a:rPr lang="en-US" sz="1100" b="1"/>
            <a:t>Mean</a:t>
          </a:r>
        </a:p>
        <a:p>
          <a:r>
            <a:rPr lang="en-US" sz="1100" b="1"/>
            <a:t>Coefs</a:t>
          </a:r>
        </a:p>
        <a:p>
          <a:r>
            <a:rPr lang="en-US" sz="1100" b="1"/>
            <a:t>Origin</a:t>
          </a:r>
        </a:p>
        <a:p>
          <a:r>
            <a:rPr lang="en-US" sz="1100" b="1"/>
            <a:t>Database</a:t>
          </a:r>
        </a:p>
        <a:p>
          <a:r>
            <a:rPr lang="en-US" sz="1100" b="1"/>
            <a:t>Rank</a:t>
          </a:r>
          <a:r>
            <a:rPr lang="en-US" sz="1100" b="1" baseline="0"/>
            <a:t> range</a:t>
          </a:r>
        </a:p>
        <a:p>
          <a:r>
            <a:rPr lang="en-US" sz="1100" b="1" baseline="0"/>
            <a:t>Examples</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lt1"/>
              </a:solidFill>
              <a:latin typeface="+mn-lt"/>
              <a:ea typeface="+mn-ea"/>
              <a:cs typeface="+mn-cs"/>
            </a:rPr>
            <a:t>Hide</a:t>
          </a:r>
          <a:endParaRPr lang="en-US" sz="1100" b="1">
            <a:solidFill>
              <a:schemeClr val="lt1"/>
            </a:solidFill>
            <a:latin typeface="+mn-lt"/>
            <a:ea typeface="+mn-ea"/>
            <a:cs typeface="+mn-cs"/>
          </a:endParaRPr>
        </a:p>
        <a:p>
          <a:r>
            <a:rPr lang="en-US" sz="1100" b="1" baseline="0"/>
            <a:t>Block sheet</a:t>
          </a:r>
        </a:p>
        <a:p>
          <a:r>
            <a:rPr lang="en-US" sz="1100" b="1"/>
            <a:t>Block book</a:t>
          </a:r>
        </a:p>
        <a:p>
          <a:endParaRPr lang="en-US" sz="1100" b="1"/>
        </a:p>
        <a:p>
          <a:endParaRPr lang="en-US" sz="1100" b="1"/>
        </a:p>
        <a:p>
          <a:endParaRPr lang="en-US" sz="1100" b="1"/>
        </a:p>
        <a:p>
          <a:endParaRPr lang="en-US" sz="1100" b="1"/>
        </a:p>
      </xdr:txBody>
    </xdr:sp>
    <xdr:clientData/>
  </xdr:twoCellAnchor>
  <xdr:twoCellAnchor>
    <xdr:from>
      <xdr:col>4</xdr:col>
      <xdr:colOff>476251</xdr:colOff>
      <xdr:row>15</xdr:row>
      <xdr:rowOff>200024</xdr:rowOff>
    </xdr:from>
    <xdr:to>
      <xdr:col>7</xdr:col>
      <xdr:colOff>352425</xdr:colOff>
      <xdr:row>18</xdr:row>
      <xdr:rowOff>9525</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3448051" y="3571874"/>
          <a:ext cx="1628774" cy="438151"/>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wrap="square" rtlCol="0" anchor="t"/>
        <a:lstStyle/>
        <a:p>
          <a:r>
            <a:rPr lang="en-US" sz="1100"/>
            <a:t>Shifted by third</a:t>
          </a:r>
          <a:r>
            <a:rPr lang="en-US" sz="1100" baseline="0"/>
            <a:t> quartile over normalized data</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6</xdr:row>
      <xdr:rowOff>0</xdr:rowOff>
    </xdr:from>
    <xdr:to>
      <xdr:col>6</xdr:col>
      <xdr:colOff>333375</xdr:colOff>
      <xdr:row>9</xdr:row>
      <xdr:rowOff>14288</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252413" y="1190625"/>
          <a:ext cx="5791200" cy="557213"/>
        </a:xfrm>
        <a:prstGeom prst="rect">
          <a:avLst/>
        </a:prstGeom>
        <a:ln/>
      </xdr:spPr>
      <xdr:style>
        <a:lnRef idx="1">
          <a:schemeClr val="dk1"/>
        </a:lnRef>
        <a:fillRef idx="2">
          <a:schemeClr val="dk1"/>
        </a:fillRef>
        <a:effectRef idx="1">
          <a:schemeClr val="dk1"/>
        </a:effectRef>
        <a:fontRef idx="minor">
          <a:schemeClr val="dk1"/>
        </a:fontRef>
      </xdr:style>
      <xdr:txBody>
        <a:bodyPr vertOverflow="clip" wrap="square" rtlCol="0" anchor="t"/>
        <a:lstStyle/>
        <a:p>
          <a:r>
            <a:rPr lang="en-US" sz="1200" b="1">
              <a:solidFill>
                <a:schemeClr val="dk1"/>
              </a:solidFill>
              <a:latin typeface="+mn-lt"/>
              <a:ea typeface="+mn-ea"/>
              <a:cs typeface="+mn-cs"/>
            </a:rPr>
            <a:t>Historical figures of merit within CDFI for US cable systems over a period of 4 yrs. </a:t>
          </a:r>
        </a:p>
        <a:p>
          <a:r>
            <a:rPr lang="en-US" sz="1200" b="1">
              <a:solidFill>
                <a:schemeClr val="dk1"/>
              </a:solidFill>
              <a:latin typeface="+mn-lt"/>
              <a:ea typeface="+mn-ea"/>
              <a:cs typeface="+mn-cs"/>
            </a:rPr>
            <a:t>Figures of Merit are based on more than 3000 separate field measurements at VLF.</a:t>
          </a:r>
        </a:p>
      </xdr:txBody>
    </xdr:sp>
    <xdr:clientData/>
  </xdr:twoCellAnchor>
  <xdr:twoCellAnchor>
    <xdr:from>
      <xdr:col>5</xdr:col>
      <xdr:colOff>323850</xdr:colOff>
      <xdr:row>15</xdr:row>
      <xdr:rowOff>66674</xdr:rowOff>
    </xdr:from>
    <xdr:to>
      <xdr:col>7</xdr:col>
      <xdr:colOff>542925</xdr:colOff>
      <xdr:row>20</xdr:row>
      <xdr:rowOff>28575</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4752975" y="3028949"/>
          <a:ext cx="2009775" cy="1200151"/>
        </a:xfrm>
        <a:prstGeom prst="rect">
          <a:avLst/>
        </a:prstGeom>
        <a:ln/>
        <a:effectLst>
          <a:glow rad="63500">
            <a:schemeClr val="accent2">
              <a:satMod val="175000"/>
              <a:alpha val="40000"/>
            </a:schemeClr>
          </a:glow>
          <a:outerShdw blurRad="40000" dist="20000" dir="5400000" rotWithShape="0">
            <a:srgbClr val="000000">
              <a:alpha val="38000"/>
            </a:srgbClr>
          </a:outerShdw>
        </a:effectLst>
      </xdr:spPr>
      <xdr:style>
        <a:lnRef idx="1">
          <a:schemeClr val="accent2"/>
        </a:lnRef>
        <a:fillRef idx="2">
          <a:schemeClr val="accent2"/>
        </a:fillRef>
        <a:effectRef idx="1">
          <a:schemeClr val="accent2"/>
        </a:effectRef>
        <a:fontRef idx="minor">
          <a:schemeClr val="dk1"/>
        </a:fontRef>
      </xdr:style>
      <xdr:txBody>
        <a:bodyPr vertOverflow="clip" wrap="square" rtlCol="0" anchor="t"/>
        <a:lstStyle/>
        <a:p>
          <a:r>
            <a:rPr lang="en-US" sz="1100">
              <a:solidFill>
                <a:schemeClr val="dk1"/>
              </a:solidFill>
              <a:latin typeface="+mn-lt"/>
              <a:ea typeface="+mn-ea"/>
              <a:cs typeface="+mn-cs"/>
            </a:rPr>
            <a:t>A minimum of 6 measurements should be made at each voltage level to determine the values of the</a:t>
          </a:r>
          <a:r>
            <a:rPr lang="en-US" sz="1100" baseline="0">
              <a:solidFill>
                <a:schemeClr val="dk1"/>
              </a:solidFill>
              <a:latin typeface="+mn-lt"/>
              <a:ea typeface="+mn-ea"/>
              <a:cs typeface="+mn-cs"/>
            </a:rPr>
            <a:t> Mean TD [e-3] and STD [%] (</a:t>
          </a:r>
          <a:r>
            <a:rPr lang="en-US" sz="1100">
              <a:solidFill>
                <a:schemeClr val="dk1"/>
              </a:solidFill>
              <a:latin typeface="+mn-lt"/>
              <a:ea typeface="+mn-ea"/>
              <a:cs typeface="+mn-cs"/>
            </a:rPr>
            <a:t>parameters highlighted in yellow)</a:t>
          </a:r>
          <a:endParaRPr lang="en-US" sz="1100"/>
        </a:p>
      </xdr:txBody>
    </xdr:sp>
    <xdr:clientData/>
  </xdr:twoCellAnchor>
  <xdr:twoCellAnchor editAs="oneCell">
    <xdr:from>
      <xdr:col>5</xdr:col>
      <xdr:colOff>323849</xdr:colOff>
      <xdr:row>27</xdr:row>
      <xdr:rowOff>200024</xdr:rowOff>
    </xdr:from>
    <xdr:to>
      <xdr:col>8</xdr:col>
      <xdr:colOff>38099</xdr:colOff>
      <xdr:row>29</xdr:row>
      <xdr:rowOff>371475</xdr:rowOff>
    </xdr:to>
    <xdr:pic>
      <xdr:nvPicPr>
        <xdr:cNvPr id="4" name="Picture 19">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52974" y="6172199"/>
          <a:ext cx="2238375" cy="857251"/>
        </a:xfrm>
        <a:prstGeom prst="rect">
          <a:avLst/>
        </a:prstGeom>
        <a:noFill/>
      </xdr:spPr>
    </xdr:pic>
    <xdr:clientData/>
  </xdr:twoCellAnchor>
  <xdr:twoCellAnchor>
    <xdr:from>
      <xdr:col>7</xdr:col>
      <xdr:colOff>657225</xdr:colOff>
      <xdr:row>15</xdr:row>
      <xdr:rowOff>57150</xdr:rowOff>
    </xdr:from>
    <xdr:to>
      <xdr:col>10</xdr:col>
      <xdr:colOff>304800</xdr:colOff>
      <xdr:row>20</xdr:row>
      <xdr:rowOff>28577</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6877050" y="3019425"/>
          <a:ext cx="1600200" cy="1209677"/>
        </a:xfrm>
        <a:prstGeom prst="rect">
          <a:avLst/>
        </a:prstGeom>
        <a:ln w="9525" cmpd="sng">
          <a:solidFill>
            <a:schemeClr val="lt1">
              <a:shade val="50000"/>
            </a:schemeClr>
          </a:solidFill>
        </a:ln>
        <a:effectLst>
          <a:outerShdw blurRad="50800" dist="38100" dir="5400000" algn="t" rotWithShape="0">
            <a:prstClr val="black">
              <a:alpha val="40000"/>
            </a:prstClr>
          </a:outerShdw>
        </a:effectLst>
      </xdr:spPr>
      <xdr:style>
        <a:lnRef idx="0">
          <a:scrgbClr r="0" g="0" b="0"/>
        </a:lnRef>
        <a:fillRef idx="1001">
          <a:schemeClr val="lt2"/>
        </a:fillRef>
        <a:effectRef idx="0">
          <a:scrgbClr r="0" g="0" b="0"/>
        </a:effectRef>
        <a:fontRef idx="minor">
          <a:schemeClr val="dk1"/>
        </a:fontRef>
      </xdr:style>
      <xdr:txBody>
        <a:bodyPr vertOverflow="clip" wrap="square" rtlCol="0" anchor="t"/>
        <a:lstStyle/>
        <a:p>
          <a:r>
            <a:rPr lang="en-US" sz="1100" u="sng">
              <a:solidFill>
                <a:sysClr val="windowText" lastClr="000000"/>
              </a:solidFill>
            </a:rPr>
            <a:t>Acr</a:t>
          </a:r>
          <a:r>
            <a:rPr lang="en-US" sz="1100" u="sng">
              <a:solidFill>
                <a:sysClr val="windowText" lastClr="000000"/>
              </a:solidFill>
              <a:latin typeface="+mn-lt"/>
              <a:ea typeface="+mn-ea"/>
              <a:cs typeface="+mn-cs"/>
            </a:rPr>
            <a:t>onyms</a:t>
          </a:r>
          <a:r>
            <a:rPr lang="en-US" sz="1100">
              <a:solidFill>
                <a:sysClr val="windowText" lastClr="000000"/>
              </a:solidFill>
              <a:latin typeface="+mn-lt"/>
              <a:ea typeface="+mn-ea"/>
              <a:cs typeface="+mn-cs"/>
            </a:rPr>
            <a:t>:</a:t>
          </a:r>
          <a:endParaRPr lang="en-US" sz="1100">
            <a:solidFill>
              <a:sysClr val="windowText" lastClr="000000"/>
            </a:solidFill>
          </a:endParaRPr>
        </a:p>
        <a:p>
          <a:r>
            <a:rPr lang="en-US" sz="1100">
              <a:solidFill>
                <a:sysClr val="windowText" lastClr="000000"/>
              </a:solidFill>
            </a:rPr>
            <a:t>- V: Test voltage</a:t>
          </a:r>
        </a:p>
        <a:p>
          <a:r>
            <a:rPr lang="en-US" sz="1100">
              <a:solidFill>
                <a:sysClr val="windowText" lastClr="000000"/>
              </a:solidFill>
            </a:rPr>
            <a:t>- V0:  Nominal voltage</a:t>
          </a:r>
        </a:p>
        <a:p>
          <a:r>
            <a:rPr lang="en-US" sz="1100">
              <a:solidFill>
                <a:sysClr val="windowText" lastClr="000000"/>
              </a:solidFill>
            </a:rPr>
            <a:t>- TD: Tan delta</a:t>
          </a:r>
        </a:p>
        <a:p>
          <a:r>
            <a:rPr lang="en-US" sz="1100">
              <a:solidFill>
                <a:sysClr val="windowText" lastClr="000000"/>
              </a:solidFill>
            </a:rPr>
            <a:t>- STD: Standard deviation</a:t>
          </a:r>
        </a:p>
        <a:p>
          <a:r>
            <a:rPr lang="en-US" sz="1100" baseline="0">
              <a:solidFill>
                <a:sysClr val="windowText" lastClr="000000"/>
              </a:solidFill>
            </a:rPr>
            <a:t>- TU: Tip up </a:t>
          </a:r>
          <a:endParaRPr lang="en-US" sz="1100">
            <a:solidFill>
              <a:sysClr val="windowText" lastClr="000000"/>
            </a:solidFill>
          </a:endParaRPr>
        </a:p>
      </xdr:txBody>
    </xdr:sp>
    <xdr:clientData/>
  </xdr:twoCellAnchor>
  <xdr:twoCellAnchor>
    <xdr:from>
      <xdr:col>0</xdr:col>
      <xdr:colOff>0</xdr:colOff>
      <xdr:row>0</xdr:row>
      <xdr:rowOff>0</xdr:rowOff>
    </xdr:from>
    <xdr:to>
      <xdr:col>8</xdr:col>
      <xdr:colOff>142875</xdr:colOff>
      <xdr:row>3</xdr:row>
      <xdr:rowOff>171450</xdr:rowOff>
    </xdr:to>
    <xdr:sp macro="" textlink="">
      <xdr:nvSpPr>
        <xdr:cNvPr id="6" name="Text Box 7">
          <a:extLst>
            <a:ext uri="{FF2B5EF4-FFF2-40B4-BE49-F238E27FC236}">
              <a16:creationId xmlns:a16="http://schemas.microsoft.com/office/drawing/2014/main" id="{00000000-0008-0000-0500-000006000000}"/>
            </a:ext>
          </a:extLst>
        </xdr:cNvPr>
        <xdr:cNvSpPr txBox="1">
          <a:spLocks noChangeArrowheads="1"/>
        </xdr:cNvSpPr>
      </xdr:nvSpPr>
      <xdr:spPr bwMode="auto">
        <a:xfrm>
          <a:off x="0" y="0"/>
          <a:ext cx="7096125" cy="7429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                                                         Copyright © 2024, Georgia Tech Research Corporation  </a:t>
          </a:r>
        </a:p>
        <a:p>
          <a:pPr algn="l" rtl="0">
            <a:defRPr sz="1000"/>
          </a:pPr>
          <a:r>
            <a:rPr lang="en-US" sz="1000" b="1" i="0" strike="noStrike">
              <a:solidFill>
                <a:srgbClr val="000000"/>
              </a:solidFill>
              <a:latin typeface="Arial"/>
              <a:cs typeface="Arial"/>
            </a:rPr>
            <a:t>                                                        </a:t>
          </a:r>
          <a:r>
            <a:rPr lang="en-US" sz="1200" b="1" i="0" strike="noStrike">
              <a:solidFill>
                <a:srgbClr val="000000"/>
              </a:solidFill>
              <a:latin typeface="Arial"/>
              <a:cs typeface="Arial"/>
            </a:rPr>
            <a:t> </a:t>
          </a:r>
          <a:r>
            <a:rPr lang="en-US" sz="1400" b="1" i="0" strike="noStrike">
              <a:solidFill>
                <a:srgbClr val="000000"/>
              </a:solidFill>
              <a:latin typeface="Arial"/>
              <a:cs typeface="Arial"/>
            </a:rPr>
            <a:t>Cable Diagnostic Focused Initiative (CDFI)     </a:t>
          </a: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                                                         </a:t>
          </a:r>
          <a:r>
            <a:rPr lang="en-US" sz="1000" b="1" i="0" strike="noStrike" baseline="0">
              <a:solidFill>
                <a:srgbClr val="000000"/>
              </a:solidFill>
              <a:latin typeface="Arial"/>
              <a:cs typeface="Arial"/>
            </a:rPr>
            <a:t>Interpretation of Tan-delta Measurements using Multivariate Methods</a:t>
          </a:r>
          <a:endParaRPr lang="en-US" sz="1000" b="1" i="0" strike="noStrike">
            <a:solidFill>
              <a:srgbClr val="000000"/>
            </a:solidFill>
            <a:latin typeface="Arial"/>
            <a:cs typeface="Arial"/>
          </a:endParaRPr>
        </a:p>
      </xdr:txBody>
    </xdr:sp>
    <xdr:clientData/>
  </xdr:twoCellAnchor>
  <xdr:twoCellAnchor>
    <xdr:from>
      <xdr:col>0</xdr:col>
      <xdr:colOff>180974</xdr:colOff>
      <xdr:row>33</xdr:row>
      <xdr:rowOff>152400</xdr:rowOff>
    </xdr:from>
    <xdr:to>
      <xdr:col>5</xdr:col>
      <xdr:colOff>947057</xdr:colOff>
      <xdr:row>39</xdr:row>
      <xdr:rowOff>142875</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80974" y="7614557"/>
          <a:ext cx="5457826" cy="1623332"/>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wrap="square" rtlCol="0" anchor="t"/>
        <a:lstStyle/>
        <a:p>
          <a:r>
            <a:rPr lang="en-US" sz="1200" b="1"/>
            <a:t>We are currently gathering data on Filled insulation cables.</a:t>
          </a:r>
        </a:p>
        <a:p>
          <a:endParaRPr lang="en-US" sz="1200" b="1"/>
        </a:p>
        <a:p>
          <a:r>
            <a:rPr lang="en-US" sz="1200" b="1"/>
            <a:t>If you have performed Tan-delta tests</a:t>
          </a:r>
          <a:r>
            <a:rPr lang="en-US" sz="1200" b="1" baseline="0"/>
            <a:t> </a:t>
          </a:r>
          <a:r>
            <a:rPr lang="en-US" sz="1200" b="1"/>
            <a:t>in Mineral</a:t>
          </a:r>
          <a:r>
            <a:rPr lang="en-US" sz="1200" b="1" baseline="0"/>
            <a:t> Filled (Pink) </a:t>
          </a:r>
          <a:r>
            <a:rPr lang="en-US" sz="1200" b="1"/>
            <a:t>EPR,  </a:t>
          </a:r>
          <a:r>
            <a:rPr lang="en-US" sz="1200" b="1" baseline="0"/>
            <a:t> and would like to participate in the development of this tool, please send the results of your test to:</a:t>
          </a:r>
        </a:p>
        <a:p>
          <a:endParaRPr lang="en-US" sz="1200" b="1" baseline="0"/>
        </a:p>
        <a:p>
          <a:r>
            <a:rPr lang="en-US" sz="1200" b="1" baseline="0"/>
            <a:t>Caryn Riley:   caryn.riley@neetrac.gatech.edu</a:t>
          </a:r>
        </a:p>
        <a:p>
          <a:r>
            <a:rPr lang="en-US" sz="1200" b="1" baseline="0"/>
            <a:t>Jean Carlos (JC) Hernandez-Mejia: jean.hernandez@neetrac.gatech.edu</a:t>
          </a:r>
          <a:endParaRPr lang="en-US" sz="1200" b="1"/>
        </a:p>
      </xdr:txBody>
    </xdr:sp>
    <xdr:clientData/>
  </xdr:twoCellAnchor>
  <xdr:twoCellAnchor>
    <xdr:from>
      <xdr:col>0</xdr:col>
      <xdr:colOff>228599</xdr:colOff>
      <xdr:row>9</xdr:row>
      <xdr:rowOff>47625</xdr:rowOff>
    </xdr:from>
    <xdr:to>
      <xdr:col>10</xdr:col>
      <xdr:colOff>333374</xdr:colOff>
      <xdr:row>12</xdr:row>
      <xdr:rowOff>171450</xdr:rowOff>
    </xdr:to>
    <xdr:sp macro="" textlink="">
      <xdr:nvSpPr>
        <xdr:cNvPr id="9" name="TextBox 8">
          <a:extLst>
            <a:ext uri="{FF2B5EF4-FFF2-40B4-BE49-F238E27FC236}">
              <a16:creationId xmlns:a16="http://schemas.microsoft.com/office/drawing/2014/main" id="{00000000-0008-0000-0500-000009000000}"/>
            </a:ext>
          </a:extLst>
        </xdr:cNvPr>
        <xdr:cNvSpPr txBox="1"/>
      </xdr:nvSpPr>
      <xdr:spPr>
        <a:xfrm>
          <a:off x="228599" y="1857375"/>
          <a:ext cx="8277225" cy="695325"/>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wrap="square" rtlCol="0" anchor="t"/>
        <a:lstStyle/>
        <a:p>
          <a:r>
            <a:rPr lang="en-US" sz="1600" b="1">
              <a:solidFill>
                <a:schemeClr val="dk1"/>
              </a:solidFill>
              <a:latin typeface="+mn-lt"/>
              <a:ea typeface="+mn-ea"/>
              <a:cs typeface="+mn-cs"/>
            </a:rPr>
            <a:t>Please use this tab if you have identified the Filled Insulation as Mineral Filled (Pink) EPR.</a:t>
          </a:r>
        </a:p>
        <a:p>
          <a:r>
            <a:rPr lang="en-US" sz="1600" b="1">
              <a:solidFill>
                <a:schemeClr val="dk1"/>
              </a:solidFill>
              <a:latin typeface="+mn-lt"/>
              <a:ea typeface="+mn-ea"/>
              <a:cs typeface="+mn-cs"/>
            </a:rPr>
            <a:t>If it is not possible to definitively identify the Filled Insulation,</a:t>
          </a:r>
          <a:r>
            <a:rPr lang="en-US" sz="1600" b="1" baseline="0">
              <a:solidFill>
                <a:schemeClr val="dk1"/>
              </a:solidFill>
              <a:latin typeface="+mn-lt"/>
              <a:ea typeface="+mn-ea"/>
              <a:cs typeface="+mn-cs"/>
            </a:rPr>
            <a:t> please use previous tab.</a:t>
          </a:r>
          <a:endParaRPr lang="en-US" sz="1600" b="1">
            <a:solidFill>
              <a:schemeClr val="dk1"/>
            </a:solidFill>
            <a:latin typeface="+mn-lt"/>
            <a:ea typeface="+mn-ea"/>
            <a:cs typeface="+mn-cs"/>
          </a:endParaRPr>
        </a:p>
      </xdr:txBody>
    </xdr:sp>
    <xdr:clientData/>
  </xdr:twoCellAnchor>
  <xdr:twoCellAnchor editAs="oneCell">
    <xdr:from>
      <xdr:col>0</xdr:col>
      <xdr:colOff>59871</xdr:colOff>
      <xdr:row>0</xdr:row>
      <xdr:rowOff>87085</xdr:rowOff>
    </xdr:from>
    <xdr:to>
      <xdr:col>2</xdr:col>
      <xdr:colOff>477456</xdr:colOff>
      <xdr:row>2</xdr:row>
      <xdr:rowOff>144025</xdr:rowOff>
    </xdr:to>
    <xdr:pic>
      <xdr:nvPicPr>
        <xdr:cNvPr id="11" name="Picture 10">
          <a:extLst>
            <a:ext uri="{FF2B5EF4-FFF2-40B4-BE49-F238E27FC236}">
              <a16:creationId xmlns:a16="http://schemas.microsoft.com/office/drawing/2014/main" id="{EADEF12A-D5A1-43BD-9672-6F70E16CD66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871" y="87085"/>
          <a:ext cx="1930699" cy="42705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6</xdr:row>
      <xdr:rowOff>0</xdr:rowOff>
    </xdr:from>
    <xdr:to>
      <xdr:col>6</xdr:col>
      <xdr:colOff>200025</xdr:colOff>
      <xdr:row>9</xdr:row>
      <xdr:rowOff>9525</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247650" y="1190625"/>
          <a:ext cx="6777038" cy="552450"/>
        </a:xfrm>
        <a:prstGeom prst="rect">
          <a:avLst/>
        </a:prstGeom>
        <a:ln/>
      </xdr:spPr>
      <xdr:style>
        <a:lnRef idx="1">
          <a:schemeClr val="dk1"/>
        </a:lnRef>
        <a:fillRef idx="2">
          <a:schemeClr val="dk1"/>
        </a:fillRef>
        <a:effectRef idx="1">
          <a:schemeClr val="dk1"/>
        </a:effectRef>
        <a:fontRef idx="minor">
          <a:schemeClr val="dk1"/>
        </a:fontRef>
      </xdr:style>
      <xdr:txBody>
        <a:bodyPr vertOverflow="clip" wrap="square" rtlCol="0" anchor="t"/>
        <a:lstStyle/>
        <a:p>
          <a:r>
            <a:rPr lang="en-US" sz="1200" b="1">
              <a:solidFill>
                <a:schemeClr val="dk1"/>
              </a:solidFill>
              <a:latin typeface="+mn-lt"/>
              <a:ea typeface="+mn-ea"/>
              <a:cs typeface="+mn-cs"/>
            </a:rPr>
            <a:t>Historical figures of merit within CDFI for US cable systems over a period of 4 yrs. </a:t>
          </a:r>
        </a:p>
        <a:p>
          <a:r>
            <a:rPr lang="en-US" sz="1200" b="1">
              <a:solidFill>
                <a:schemeClr val="dk1"/>
              </a:solidFill>
              <a:latin typeface="+mn-lt"/>
              <a:ea typeface="+mn-ea"/>
              <a:cs typeface="+mn-cs"/>
            </a:rPr>
            <a:t>Figures of Merit are based on more than 3000 separate field measurements at VLF.</a:t>
          </a:r>
        </a:p>
      </xdr:txBody>
    </xdr:sp>
    <xdr:clientData/>
  </xdr:twoCellAnchor>
  <xdr:twoCellAnchor>
    <xdr:from>
      <xdr:col>5</xdr:col>
      <xdr:colOff>323850</xdr:colOff>
      <xdr:row>11</xdr:row>
      <xdr:rowOff>66674</xdr:rowOff>
    </xdr:from>
    <xdr:to>
      <xdr:col>7</xdr:col>
      <xdr:colOff>542925</xdr:colOff>
      <xdr:row>16</xdr:row>
      <xdr:rowOff>28575</xdr:rowOff>
    </xdr:to>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4467225" y="2457449"/>
          <a:ext cx="1762125" cy="1152526"/>
        </a:xfrm>
        <a:prstGeom prst="rect">
          <a:avLst/>
        </a:prstGeom>
        <a:ln/>
        <a:effectLst>
          <a:glow rad="63500">
            <a:schemeClr val="accent2">
              <a:satMod val="175000"/>
              <a:alpha val="40000"/>
            </a:schemeClr>
          </a:glow>
          <a:outerShdw blurRad="40000" dist="20000" dir="5400000" rotWithShape="0">
            <a:srgbClr val="000000">
              <a:alpha val="38000"/>
            </a:srgbClr>
          </a:outerShdw>
        </a:effectLst>
      </xdr:spPr>
      <xdr:style>
        <a:lnRef idx="1">
          <a:schemeClr val="accent2"/>
        </a:lnRef>
        <a:fillRef idx="2">
          <a:schemeClr val="accent2"/>
        </a:fillRef>
        <a:effectRef idx="1">
          <a:schemeClr val="accent2"/>
        </a:effectRef>
        <a:fontRef idx="minor">
          <a:schemeClr val="dk1"/>
        </a:fontRef>
      </xdr:style>
      <xdr:txBody>
        <a:bodyPr vertOverflow="clip" wrap="square" rtlCol="0" anchor="t"/>
        <a:lstStyle/>
        <a:p>
          <a:r>
            <a:rPr lang="en-US" sz="1100">
              <a:solidFill>
                <a:schemeClr val="dk1"/>
              </a:solidFill>
              <a:latin typeface="+mn-lt"/>
              <a:ea typeface="+mn-ea"/>
              <a:cs typeface="+mn-cs"/>
            </a:rPr>
            <a:t>A minimum of 6 measurements should be made at each voltage level to determine the values of the</a:t>
          </a:r>
          <a:r>
            <a:rPr lang="en-US" sz="1100" baseline="0">
              <a:solidFill>
                <a:schemeClr val="dk1"/>
              </a:solidFill>
              <a:latin typeface="+mn-lt"/>
              <a:ea typeface="+mn-ea"/>
              <a:cs typeface="+mn-cs"/>
            </a:rPr>
            <a:t> Mean TD [e-3] and STD [%] (</a:t>
          </a:r>
          <a:r>
            <a:rPr lang="en-US" sz="1100">
              <a:solidFill>
                <a:schemeClr val="dk1"/>
              </a:solidFill>
              <a:latin typeface="+mn-lt"/>
              <a:ea typeface="+mn-ea"/>
              <a:cs typeface="+mn-cs"/>
            </a:rPr>
            <a:t>parameters highlighted in yellow)</a:t>
          </a:r>
          <a:endParaRPr lang="en-US" sz="1100"/>
        </a:p>
      </xdr:txBody>
    </xdr:sp>
    <xdr:clientData/>
  </xdr:twoCellAnchor>
  <xdr:twoCellAnchor editAs="oneCell">
    <xdr:from>
      <xdr:col>6</xdr:col>
      <xdr:colOff>323850</xdr:colOff>
      <xdr:row>24</xdr:row>
      <xdr:rowOff>0</xdr:rowOff>
    </xdr:from>
    <xdr:to>
      <xdr:col>9</xdr:col>
      <xdr:colOff>180976</xdr:colOff>
      <xdr:row>25</xdr:row>
      <xdr:rowOff>368780</xdr:rowOff>
    </xdr:to>
    <xdr:pic>
      <xdr:nvPicPr>
        <xdr:cNvPr id="6" name="Picture 19">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667250" y="5553075"/>
          <a:ext cx="2228850" cy="883130"/>
        </a:xfrm>
        <a:prstGeom prst="rect">
          <a:avLst/>
        </a:prstGeom>
        <a:noFill/>
      </xdr:spPr>
    </xdr:pic>
    <xdr:clientData/>
  </xdr:twoCellAnchor>
  <xdr:twoCellAnchor>
    <xdr:from>
      <xdr:col>7</xdr:col>
      <xdr:colOff>657224</xdr:colOff>
      <xdr:row>11</xdr:row>
      <xdr:rowOff>57150</xdr:rowOff>
    </xdr:from>
    <xdr:to>
      <xdr:col>10</xdr:col>
      <xdr:colOff>438150</xdr:colOff>
      <xdr:row>16</xdr:row>
      <xdr:rowOff>28577</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6343649" y="2447925"/>
          <a:ext cx="1752601" cy="1162052"/>
        </a:xfrm>
        <a:prstGeom prst="rect">
          <a:avLst/>
        </a:prstGeom>
        <a:ln w="9525" cmpd="sng">
          <a:solidFill>
            <a:schemeClr val="lt1">
              <a:shade val="50000"/>
            </a:schemeClr>
          </a:solidFill>
        </a:ln>
        <a:effectLst>
          <a:outerShdw blurRad="50800" dist="38100" dir="5400000" algn="t" rotWithShape="0">
            <a:prstClr val="black">
              <a:alpha val="40000"/>
            </a:prstClr>
          </a:outerShdw>
        </a:effectLst>
      </xdr:spPr>
      <xdr:style>
        <a:lnRef idx="0">
          <a:scrgbClr r="0" g="0" b="0"/>
        </a:lnRef>
        <a:fillRef idx="1001">
          <a:schemeClr val="lt2"/>
        </a:fillRef>
        <a:effectRef idx="0">
          <a:scrgbClr r="0" g="0" b="0"/>
        </a:effectRef>
        <a:fontRef idx="minor">
          <a:schemeClr val="dk1"/>
        </a:fontRef>
      </xdr:style>
      <xdr:txBody>
        <a:bodyPr vertOverflow="clip" wrap="square" rtlCol="0" anchor="t"/>
        <a:lstStyle/>
        <a:p>
          <a:r>
            <a:rPr lang="en-US" sz="1100" u="sng">
              <a:solidFill>
                <a:sysClr val="windowText" lastClr="000000"/>
              </a:solidFill>
            </a:rPr>
            <a:t>Acr</a:t>
          </a:r>
          <a:r>
            <a:rPr lang="en-US" sz="1100" u="sng">
              <a:solidFill>
                <a:sysClr val="windowText" lastClr="000000"/>
              </a:solidFill>
              <a:latin typeface="+mn-lt"/>
              <a:ea typeface="+mn-ea"/>
              <a:cs typeface="+mn-cs"/>
            </a:rPr>
            <a:t>onyms</a:t>
          </a:r>
          <a:r>
            <a:rPr lang="en-US" sz="1100">
              <a:solidFill>
                <a:sysClr val="windowText" lastClr="000000"/>
              </a:solidFill>
              <a:latin typeface="+mn-lt"/>
              <a:ea typeface="+mn-ea"/>
              <a:cs typeface="+mn-cs"/>
            </a:rPr>
            <a:t>:</a:t>
          </a:r>
          <a:endParaRPr lang="en-US" sz="1100">
            <a:solidFill>
              <a:sysClr val="windowText" lastClr="000000"/>
            </a:solidFill>
          </a:endParaRPr>
        </a:p>
        <a:p>
          <a:r>
            <a:rPr lang="en-US" sz="1100">
              <a:solidFill>
                <a:sysClr val="windowText" lastClr="000000"/>
              </a:solidFill>
            </a:rPr>
            <a:t>- V: Test voltage</a:t>
          </a:r>
        </a:p>
        <a:p>
          <a:r>
            <a:rPr lang="en-US" sz="1100">
              <a:solidFill>
                <a:sysClr val="windowText" lastClr="000000"/>
              </a:solidFill>
            </a:rPr>
            <a:t>- V0:  Nominal voltage</a:t>
          </a:r>
        </a:p>
        <a:p>
          <a:r>
            <a:rPr lang="en-US" sz="1100">
              <a:solidFill>
                <a:sysClr val="windowText" lastClr="000000"/>
              </a:solidFill>
            </a:rPr>
            <a:t>- TD: Tan delta</a:t>
          </a:r>
        </a:p>
        <a:p>
          <a:r>
            <a:rPr lang="en-US" sz="1100">
              <a:solidFill>
                <a:sysClr val="windowText" lastClr="000000"/>
              </a:solidFill>
            </a:rPr>
            <a:t>- STD: Standard deviation</a:t>
          </a:r>
        </a:p>
        <a:p>
          <a:r>
            <a:rPr lang="en-US" sz="1100" baseline="0">
              <a:solidFill>
                <a:sysClr val="windowText" lastClr="000000"/>
              </a:solidFill>
            </a:rPr>
            <a:t>- TU: Tip up </a:t>
          </a:r>
          <a:endParaRPr lang="en-US" sz="1100">
            <a:solidFill>
              <a:sysClr val="windowText" lastClr="000000"/>
            </a:solidFill>
          </a:endParaRPr>
        </a:p>
      </xdr:txBody>
    </xdr:sp>
    <xdr:clientData/>
  </xdr:twoCellAnchor>
  <xdr:twoCellAnchor>
    <xdr:from>
      <xdr:col>0</xdr:col>
      <xdr:colOff>0</xdr:colOff>
      <xdr:row>0</xdr:row>
      <xdr:rowOff>0</xdr:rowOff>
    </xdr:from>
    <xdr:to>
      <xdr:col>9</xdr:col>
      <xdr:colOff>47625</xdr:colOff>
      <xdr:row>3</xdr:row>
      <xdr:rowOff>171450</xdr:rowOff>
    </xdr:to>
    <xdr:sp macro="" textlink="">
      <xdr:nvSpPr>
        <xdr:cNvPr id="8" name="Text Box 7">
          <a:extLst>
            <a:ext uri="{FF2B5EF4-FFF2-40B4-BE49-F238E27FC236}">
              <a16:creationId xmlns:a16="http://schemas.microsoft.com/office/drawing/2014/main" id="{00000000-0008-0000-0600-000008000000}"/>
            </a:ext>
          </a:extLst>
        </xdr:cNvPr>
        <xdr:cNvSpPr txBox="1">
          <a:spLocks noChangeArrowheads="1"/>
        </xdr:cNvSpPr>
      </xdr:nvSpPr>
      <xdr:spPr bwMode="auto">
        <a:xfrm>
          <a:off x="0" y="0"/>
          <a:ext cx="7096125" cy="7429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                                                         Copyright © 2024, Georgia Tech Research Corporation  </a:t>
          </a:r>
        </a:p>
        <a:p>
          <a:pPr algn="l" rtl="0">
            <a:defRPr sz="1000"/>
          </a:pPr>
          <a:r>
            <a:rPr lang="en-US" sz="1000" b="1" i="0" strike="noStrike">
              <a:solidFill>
                <a:srgbClr val="000000"/>
              </a:solidFill>
              <a:latin typeface="Arial"/>
              <a:cs typeface="Arial"/>
            </a:rPr>
            <a:t>                                                        </a:t>
          </a:r>
          <a:r>
            <a:rPr lang="en-US" sz="1200" b="1" i="0" strike="noStrike">
              <a:solidFill>
                <a:srgbClr val="000000"/>
              </a:solidFill>
              <a:latin typeface="Arial"/>
              <a:cs typeface="Arial"/>
            </a:rPr>
            <a:t> </a:t>
          </a:r>
          <a:r>
            <a:rPr lang="en-US" sz="1400" b="1" i="0" strike="noStrike">
              <a:solidFill>
                <a:srgbClr val="000000"/>
              </a:solidFill>
              <a:latin typeface="Arial"/>
              <a:cs typeface="Arial"/>
            </a:rPr>
            <a:t>Cable Diagnostic Focused Initiative (CDFI)     </a:t>
          </a: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                                                         </a:t>
          </a:r>
          <a:r>
            <a:rPr lang="en-US" sz="1000" b="1" i="0" strike="noStrike" baseline="0">
              <a:solidFill>
                <a:srgbClr val="000000"/>
              </a:solidFill>
              <a:latin typeface="Arial"/>
              <a:cs typeface="Arial"/>
            </a:rPr>
            <a:t>Interpretation of Tan-delta Measurements using Multivariate Methods</a:t>
          </a:r>
          <a:endParaRPr lang="en-US" sz="1000" b="1" i="0" strike="noStrike">
            <a:solidFill>
              <a:srgbClr val="000000"/>
            </a:solidFill>
            <a:latin typeface="Arial"/>
            <a:cs typeface="Arial"/>
          </a:endParaRPr>
        </a:p>
      </xdr:txBody>
    </xdr:sp>
    <xdr:clientData/>
  </xdr:twoCellAnchor>
  <xdr:twoCellAnchor>
    <xdr:from>
      <xdr:col>0</xdr:col>
      <xdr:colOff>142876</xdr:colOff>
      <xdr:row>29</xdr:row>
      <xdr:rowOff>152401</xdr:rowOff>
    </xdr:from>
    <xdr:to>
      <xdr:col>5</xdr:col>
      <xdr:colOff>66676</xdr:colOff>
      <xdr:row>35</xdr:row>
      <xdr:rowOff>142876</xdr:rowOff>
    </xdr:to>
    <xdr:sp macro="" textlink="">
      <xdr:nvSpPr>
        <xdr:cNvPr id="10" name="TextBox 9">
          <a:extLst>
            <a:ext uri="{FF2B5EF4-FFF2-40B4-BE49-F238E27FC236}">
              <a16:creationId xmlns:a16="http://schemas.microsoft.com/office/drawing/2014/main" id="{00000000-0008-0000-0600-00000A000000}"/>
            </a:ext>
          </a:extLst>
        </xdr:cNvPr>
        <xdr:cNvSpPr txBox="1"/>
      </xdr:nvSpPr>
      <xdr:spPr>
        <a:xfrm>
          <a:off x="142876" y="7000876"/>
          <a:ext cx="4657725" cy="1657350"/>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wrap="square" rtlCol="0" anchor="t"/>
        <a:lstStyle/>
        <a:p>
          <a:r>
            <a:rPr lang="en-US" sz="1200" b="1"/>
            <a:t>We are still gathering data on PILC cables.</a:t>
          </a:r>
        </a:p>
        <a:p>
          <a:endParaRPr lang="en-US" sz="1200" b="1"/>
        </a:p>
        <a:p>
          <a:r>
            <a:rPr lang="en-US" sz="1200" b="1"/>
            <a:t>If you have performed Tan-delta tests</a:t>
          </a:r>
          <a:r>
            <a:rPr lang="en-US" sz="1200" b="1" baseline="0"/>
            <a:t> </a:t>
          </a:r>
          <a:r>
            <a:rPr lang="en-US" sz="1200" b="1"/>
            <a:t>in your PILC network, </a:t>
          </a:r>
          <a:r>
            <a:rPr lang="en-US" sz="1200" b="1" baseline="0"/>
            <a:t> and would like to participate in the development of this tool, please send the results of your test to:</a:t>
          </a:r>
        </a:p>
        <a:p>
          <a:endParaRPr lang="en-US" sz="1200" b="1" baseline="0"/>
        </a:p>
        <a:p>
          <a:r>
            <a:rPr lang="en-US" sz="1200" b="1" baseline="0"/>
            <a:t>Caryn Riley:   caryn.riley@neetrac.gatech.edu</a:t>
          </a:r>
        </a:p>
        <a:p>
          <a:r>
            <a:rPr lang="en-US" sz="1200" b="1" baseline="0"/>
            <a:t>Jean Carlos (JC) Hernandez-Mejia: jean.hernandez@neetrac.gatech.edu</a:t>
          </a:r>
          <a:endParaRPr lang="en-US" sz="1200" b="1"/>
        </a:p>
      </xdr:txBody>
    </xdr:sp>
    <xdr:clientData/>
  </xdr:twoCellAnchor>
  <xdr:twoCellAnchor editAs="oneCell">
    <xdr:from>
      <xdr:col>0</xdr:col>
      <xdr:colOff>48986</xdr:colOff>
      <xdr:row>0</xdr:row>
      <xdr:rowOff>87085</xdr:rowOff>
    </xdr:from>
    <xdr:to>
      <xdr:col>2</xdr:col>
      <xdr:colOff>472014</xdr:colOff>
      <xdr:row>2</xdr:row>
      <xdr:rowOff>144025</xdr:rowOff>
    </xdr:to>
    <xdr:pic>
      <xdr:nvPicPr>
        <xdr:cNvPr id="9" name="Picture 8">
          <a:extLst>
            <a:ext uri="{FF2B5EF4-FFF2-40B4-BE49-F238E27FC236}">
              <a16:creationId xmlns:a16="http://schemas.microsoft.com/office/drawing/2014/main" id="{7C067822-CEFF-45A1-B908-A5122EFE453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986" y="87085"/>
          <a:ext cx="1930699" cy="42705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476251</xdr:colOff>
      <xdr:row>15</xdr:row>
      <xdr:rowOff>200024</xdr:rowOff>
    </xdr:from>
    <xdr:to>
      <xdr:col>7</xdr:col>
      <xdr:colOff>228600</xdr:colOff>
      <xdr:row>18</xdr:row>
      <xdr:rowOff>28575</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3143251" y="3571874"/>
          <a:ext cx="1581149" cy="457201"/>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wrap="square" rtlCol="0" anchor="t"/>
        <a:lstStyle/>
        <a:p>
          <a:r>
            <a:rPr lang="en-US" sz="1100"/>
            <a:t>Shifted by third</a:t>
          </a:r>
          <a:r>
            <a:rPr lang="en-US" sz="1100" baseline="0"/>
            <a:t> quartile</a:t>
          </a:r>
        </a:p>
        <a:p>
          <a:r>
            <a:rPr lang="en-US" sz="1100" baseline="0"/>
            <a:t>over normalized data</a:t>
          </a:r>
          <a:endParaRPr lang="en-US" sz="1100"/>
        </a:p>
      </xdr:txBody>
    </xdr:sp>
    <xdr:clientData/>
  </xdr:twoCellAnchor>
  <xdr:twoCellAnchor>
    <xdr:from>
      <xdr:col>2</xdr:col>
      <xdr:colOff>304800</xdr:colOff>
      <xdr:row>22</xdr:row>
      <xdr:rowOff>66675</xdr:rowOff>
    </xdr:from>
    <xdr:to>
      <xdr:col>5</xdr:col>
      <xdr:colOff>47625</xdr:colOff>
      <xdr:row>32</xdr:row>
      <xdr:rowOff>180975</xdr:rowOff>
    </xdr:to>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1847850" y="4857750"/>
          <a:ext cx="1476375" cy="20193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wrap="square" rtlCol="0" anchor="t"/>
        <a:lstStyle/>
        <a:p>
          <a:r>
            <a:rPr lang="en-US" sz="1100" b="1" u="sng"/>
            <a:t>UPDATE STEPS</a:t>
          </a:r>
          <a:r>
            <a:rPr lang="en-US" sz="1100" b="1"/>
            <a:t>:</a:t>
          </a:r>
        </a:p>
        <a:p>
          <a:r>
            <a:rPr lang="en-US" sz="1100" b="1"/>
            <a:t>STD</a:t>
          </a:r>
        </a:p>
        <a:p>
          <a:r>
            <a:rPr lang="en-US" sz="1100" b="1"/>
            <a:t>Mean</a:t>
          </a:r>
        </a:p>
        <a:p>
          <a:r>
            <a:rPr lang="en-US" sz="1100" b="1"/>
            <a:t>Coefs</a:t>
          </a:r>
        </a:p>
        <a:p>
          <a:r>
            <a:rPr lang="en-US" sz="1100" b="1"/>
            <a:t>Origin</a:t>
          </a:r>
        </a:p>
        <a:p>
          <a:r>
            <a:rPr lang="en-US" sz="1100" b="1"/>
            <a:t>Database</a:t>
          </a:r>
        </a:p>
        <a:p>
          <a:r>
            <a:rPr lang="en-US" sz="1100" b="1"/>
            <a:t>Rank</a:t>
          </a:r>
          <a:r>
            <a:rPr lang="en-US" sz="1100" b="1" baseline="0"/>
            <a:t> range</a:t>
          </a:r>
        </a:p>
        <a:p>
          <a:r>
            <a:rPr lang="en-US" sz="1100" b="1" baseline="0"/>
            <a:t>Examples</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lt1"/>
              </a:solidFill>
              <a:latin typeface="+mn-lt"/>
              <a:ea typeface="+mn-ea"/>
              <a:cs typeface="+mn-cs"/>
            </a:rPr>
            <a:t>Hide</a:t>
          </a:r>
          <a:endParaRPr lang="en-US" sz="1100" b="1">
            <a:solidFill>
              <a:schemeClr val="lt1"/>
            </a:solidFill>
            <a:latin typeface="+mn-lt"/>
            <a:ea typeface="+mn-ea"/>
            <a:cs typeface="+mn-cs"/>
          </a:endParaRPr>
        </a:p>
        <a:p>
          <a:r>
            <a:rPr lang="en-US" sz="1100" b="1" baseline="0"/>
            <a:t>Block sheet</a:t>
          </a:r>
        </a:p>
        <a:p>
          <a:r>
            <a:rPr lang="en-US" sz="1100" b="1"/>
            <a:t>Block book</a:t>
          </a:r>
        </a:p>
        <a:p>
          <a:endParaRPr lang="en-US" sz="1100" b="1"/>
        </a:p>
        <a:p>
          <a:endParaRPr lang="en-US" sz="1100" b="1"/>
        </a:p>
        <a:p>
          <a:endParaRPr lang="en-US" sz="1100" b="1"/>
        </a:p>
        <a:p>
          <a:endParaRPr lang="en-US" sz="1100" b="1"/>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152399</xdr:colOff>
      <xdr:row>3</xdr:row>
      <xdr:rowOff>171450</xdr:rowOff>
    </xdr:to>
    <xdr:sp macro="" textlink="">
      <xdr:nvSpPr>
        <xdr:cNvPr id="2" name="Text Box 7">
          <a:extLst>
            <a:ext uri="{FF2B5EF4-FFF2-40B4-BE49-F238E27FC236}">
              <a16:creationId xmlns:a16="http://schemas.microsoft.com/office/drawing/2014/main" id="{00000000-0008-0000-0900-000002000000}"/>
            </a:ext>
          </a:extLst>
        </xdr:cNvPr>
        <xdr:cNvSpPr txBox="1">
          <a:spLocks noChangeArrowheads="1"/>
        </xdr:cNvSpPr>
      </xdr:nvSpPr>
      <xdr:spPr bwMode="auto">
        <a:xfrm>
          <a:off x="0" y="0"/>
          <a:ext cx="6857999" cy="7429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                                                         Copyright © 2024, Georgia Tech Research Corporation  </a:t>
          </a:r>
        </a:p>
        <a:p>
          <a:pPr algn="l" rtl="0">
            <a:defRPr sz="1000"/>
          </a:pPr>
          <a:r>
            <a:rPr lang="en-US" sz="1000" b="1" i="0" strike="noStrike">
              <a:solidFill>
                <a:srgbClr val="000000"/>
              </a:solidFill>
              <a:latin typeface="Arial"/>
              <a:cs typeface="Arial"/>
            </a:rPr>
            <a:t>                                                        </a:t>
          </a:r>
          <a:r>
            <a:rPr lang="en-US" sz="1200" b="1" i="0" strike="noStrike">
              <a:solidFill>
                <a:srgbClr val="000000"/>
              </a:solidFill>
              <a:latin typeface="Arial"/>
              <a:cs typeface="Arial"/>
            </a:rPr>
            <a:t> </a:t>
          </a:r>
          <a:r>
            <a:rPr lang="en-US" sz="1400" b="1" i="0" strike="noStrike">
              <a:solidFill>
                <a:srgbClr val="000000"/>
              </a:solidFill>
              <a:latin typeface="Arial"/>
              <a:cs typeface="Arial"/>
            </a:rPr>
            <a:t>Cable Diagnostic Focused Initiative (CDFI)     </a:t>
          </a: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                                                         </a:t>
          </a:r>
          <a:r>
            <a:rPr lang="en-US" sz="1000" b="1" i="0" strike="noStrike" baseline="0">
              <a:solidFill>
                <a:srgbClr val="000000"/>
              </a:solidFill>
              <a:latin typeface="Arial"/>
              <a:cs typeface="Arial"/>
            </a:rPr>
            <a:t>Interpretation of Tan-delta Measurements using Multivariate Methods</a:t>
          </a:r>
          <a:endParaRPr lang="en-US" sz="1000" b="1" i="0" strike="noStrike">
            <a:solidFill>
              <a:srgbClr val="000000"/>
            </a:solidFill>
            <a:latin typeface="Arial"/>
            <a:cs typeface="Arial"/>
          </a:endParaRPr>
        </a:p>
      </xdr:txBody>
    </xdr:sp>
    <xdr:clientData/>
  </xdr:twoCellAnchor>
  <xdr:twoCellAnchor>
    <xdr:from>
      <xdr:col>0</xdr:col>
      <xdr:colOff>161925</xdr:colOff>
      <xdr:row>5</xdr:row>
      <xdr:rowOff>0</xdr:rowOff>
    </xdr:from>
    <xdr:to>
      <xdr:col>10</xdr:col>
      <xdr:colOff>9525</xdr:colOff>
      <xdr:row>30</xdr:row>
      <xdr:rowOff>1</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161925" y="952500"/>
          <a:ext cx="5943600" cy="4762501"/>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wrap="square" rtlCol="0" anchor="t"/>
        <a:lstStyle/>
        <a:p>
          <a:pPr>
            <a:lnSpc>
              <a:spcPct val="150000"/>
            </a:lnSpc>
          </a:pPr>
          <a:r>
            <a:rPr lang="en-US" sz="1400" b="1" u="sng">
              <a:solidFill>
                <a:schemeClr val="bg1"/>
              </a:solidFill>
              <a:latin typeface="+mn-lt"/>
              <a:ea typeface="+mn-ea"/>
              <a:cs typeface="+mn-cs"/>
            </a:rPr>
            <a:t>Actions following an Action Required diagnosis might include</a:t>
          </a:r>
        </a:p>
        <a:p>
          <a:pPr lvl="0">
            <a:lnSpc>
              <a:spcPct val="100000"/>
            </a:lnSpc>
            <a:spcBef>
              <a:spcPts val="1800"/>
            </a:spcBef>
            <a:spcAft>
              <a:spcPts val="0"/>
            </a:spcAft>
          </a:pPr>
          <a:r>
            <a:rPr lang="en-US" sz="1400">
              <a:solidFill>
                <a:schemeClr val="bg1"/>
              </a:solidFill>
              <a:latin typeface="+mn-lt"/>
              <a:ea typeface="+mn-ea"/>
              <a:cs typeface="+mn-cs"/>
            </a:rPr>
            <a:t>- Review data for a rogue measurement in the sequence </a:t>
          </a:r>
        </a:p>
        <a:p>
          <a:pPr lvl="0">
            <a:lnSpc>
              <a:spcPct val="100000"/>
            </a:lnSpc>
            <a:spcBef>
              <a:spcPts val="0"/>
            </a:spcBef>
            <a:spcAft>
              <a:spcPts val="0"/>
            </a:spcAft>
          </a:pPr>
          <a:r>
            <a:rPr lang="en-US" sz="1400">
              <a:solidFill>
                <a:schemeClr val="bg1"/>
              </a:solidFill>
              <a:latin typeface="+mn-lt"/>
              <a:ea typeface="+mn-ea"/>
              <a:cs typeface="+mn-cs"/>
            </a:rPr>
            <a:t>  (Most common in the first acquisition)</a:t>
          </a:r>
        </a:p>
        <a:p>
          <a:pPr lvl="0">
            <a:lnSpc>
              <a:spcPct val="100000"/>
            </a:lnSpc>
            <a:spcBef>
              <a:spcPts val="1800"/>
            </a:spcBef>
            <a:spcAft>
              <a:spcPts val="0"/>
            </a:spcAft>
          </a:pPr>
          <a:r>
            <a:rPr lang="en-US" sz="1400">
              <a:solidFill>
                <a:schemeClr val="bg1"/>
              </a:solidFill>
              <a:latin typeface="+mn-lt"/>
              <a:ea typeface="+mn-ea"/>
              <a:cs typeface="+mn-cs"/>
            </a:rPr>
            <a:t>- Check insulation type so that correct assessment table is used</a:t>
          </a:r>
        </a:p>
        <a:p>
          <a:pPr lvl="0">
            <a:lnSpc>
              <a:spcPct val="100000"/>
            </a:lnSpc>
            <a:spcBef>
              <a:spcPts val="1800"/>
            </a:spcBef>
            <a:spcAft>
              <a:spcPts val="0"/>
            </a:spcAft>
          </a:pPr>
          <a:r>
            <a:rPr lang="en-US" sz="1400">
              <a:solidFill>
                <a:schemeClr val="bg1"/>
              </a:solidFill>
              <a:latin typeface="+mn-lt"/>
              <a:ea typeface="+mn-ea"/>
              <a:cs typeface="+mn-cs"/>
            </a:rPr>
            <a:t>-</a:t>
          </a:r>
          <a:r>
            <a:rPr lang="en-US" sz="1400" baseline="0">
              <a:solidFill>
                <a:schemeClr val="bg1"/>
              </a:solidFill>
              <a:latin typeface="+mn-lt"/>
              <a:ea typeface="+mn-ea"/>
              <a:cs typeface="+mn-cs"/>
            </a:rPr>
            <a:t> R</a:t>
          </a:r>
          <a:r>
            <a:rPr lang="en-US" sz="1400">
              <a:solidFill>
                <a:schemeClr val="bg1"/>
              </a:solidFill>
              <a:latin typeface="+mn-lt"/>
              <a:ea typeface="+mn-ea"/>
              <a:cs typeface="+mn-cs"/>
            </a:rPr>
            <a:t>e-clean terminations and repeat measurements </a:t>
          </a:r>
        </a:p>
        <a:p>
          <a:pPr lvl="0">
            <a:lnSpc>
              <a:spcPct val="100000"/>
            </a:lnSpc>
            <a:spcBef>
              <a:spcPts val="1800"/>
            </a:spcBef>
            <a:spcAft>
              <a:spcPts val="0"/>
            </a:spcAft>
          </a:pPr>
          <a:r>
            <a:rPr lang="en-US" sz="1400">
              <a:solidFill>
                <a:schemeClr val="bg1"/>
              </a:solidFill>
              <a:latin typeface="+mn-lt"/>
              <a:ea typeface="+mn-ea"/>
              <a:cs typeface="+mn-cs"/>
            </a:rPr>
            <a:t>- Compare with previous tests or other results from other phases of this cable </a:t>
          </a:r>
        </a:p>
        <a:p>
          <a:pPr lvl="0">
            <a:lnSpc>
              <a:spcPct val="100000"/>
            </a:lnSpc>
            <a:spcBef>
              <a:spcPts val="1800"/>
            </a:spcBef>
            <a:spcAft>
              <a:spcPts val="0"/>
            </a:spcAft>
          </a:pPr>
          <a:r>
            <a:rPr lang="en-US" sz="1400">
              <a:solidFill>
                <a:schemeClr val="bg1"/>
              </a:solidFill>
              <a:latin typeface="+mn-lt"/>
              <a:ea typeface="+mn-ea"/>
              <a:cs typeface="+mn-cs"/>
            </a:rPr>
            <a:t>- If Filled insulations are tested check specific variety of material;</a:t>
          </a:r>
          <a:br>
            <a:rPr lang="en-US" sz="1400">
              <a:solidFill>
                <a:schemeClr val="bg1"/>
              </a:solidFill>
              <a:latin typeface="+mn-lt"/>
              <a:ea typeface="+mn-ea"/>
              <a:cs typeface="+mn-cs"/>
            </a:rPr>
          </a:br>
          <a:r>
            <a:rPr lang="en-US" sz="1400">
              <a:solidFill>
                <a:schemeClr val="bg1"/>
              </a:solidFill>
              <a:latin typeface="+mn-lt"/>
              <a:ea typeface="+mn-ea"/>
              <a:cs typeface="+mn-cs"/>
            </a:rPr>
            <a:t>  (If identified as Vulkene consult CDFI / NEETRAC for guidance)</a:t>
          </a:r>
        </a:p>
        <a:p>
          <a:pPr lvl="0">
            <a:lnSpc>
              <a:spcPct val="100000"/>
            </a:lnSpc>
            <a:spcBef>
              <a:spcPts val="1800"/>
            </a:spcBef>
            <a:spcAft>
              <a:spcPts val="0"/>
            </a:spcAft>
          </a:pPr>
          <a:r>
            <a:rPr lang="en-US" sz="1400">
              <a:solidFill>
                <a:schemeClr val="bg1"/>
              </a:solidFill>
              <a:latin typeface="+mn-lt"/>
              <a:ea typeface="+mn-ea"/>
              <a:cs typeface="+mn-cs"/>
            </a:rPr>
            <a:t>- Conduct IEEE400.2 Standard (60 mins) VLF Withstand whilst monitoring Tan </a:t>
          </a:r>
        </a:p>
        <a:p>
          <a:pPr lvl="0">
            <a:lnSpc>
              <a:spcPct val="100000"/>
            </a:lnSpc>
            <a:spcBef>
              <a:spcPts val="0"/>
            </a:spcBef>
            <a:spcAft>
              <a:spcPts val="0"/>
            </a:spcAft>
          </a:pPr>
          <a:r>
            <a:rPr lang="en-US" sz="1400">
              <a:solidFill>
                <a:schemeClr val="bg1"/>
              </a:solidFill>
              <a:latin typeface="+mn-lt"/>
              <a:ea typeface="+mn-ea"/>
              <a:cs typeface="+mn-cs"/>
            </a:rPr>
            <a:t>  (See Monitored Withstand Brochure for guidance)</a:t>
          </a:r>
        </a:p>
        <a:p>
          <a:pPr lvl="0">
            <a:lnSpc>
              <a:spcPct val="100000"/>
            </a:lnSpc>
            <a:spcBef>
              <a:spcPts val="1800"/>
            </a:spcBef>
            <a:spcAft>
              <a:spcPts val="0"/>
            </a:spcAft>
          </a:pPr>
          <a:r>
            <a:rPr lang="en-US" sz="1400">
              <a:solidFill>
                <a:schemeClr val="bg1"/>
              </a:solidFill>
              <a:latin typeface="+mn-lt"/>
              <a:ea typeface="+mn-ea"/>
              <a:cs typeface="+mn-cs"/>
            </a:rPr>
            <a:t>-</a:t>
          </a:r>
          <a:r>
            <a:rPr lang="en-US" sz="1400" baseline="0">
              <a:solidFill>
                <a:schemeClr val="bg1"/>
              </a:solidFill>
              <a:latin typeface="+mn-lt"/>
              <a:ea typeface="+mn-ea"/>
              <a:cs typeface="+mn-cs"/>
            </a:rPr>
            <a:t> </a:t>
          </a:r>
          <a:r>
            <a:rPr lang="en-US" sz="1400">
              <a:solidFill>
                <a:schemeClr val="bg1"/>
              </a:solidFill>
              <a:latin typeface="+mn-lt"/>
              <a:ea typeface="+mn-ea"/>
              <a:cs typeface="+mn-cs"/>
            </a:rPr>
            <a:t>Retest in near future</a:t>
          </a:r>
        </a:p>
        <a:p>
          <a:pPr lvl="0">
            <a:lnSpc>
              <a:spcPct val="100000"/>
            </a:lnSpc>
            <a:spcBef>
              <a:spcPts val="1800"/>
            </a:spcBef>
            <a:spcAft>
              <a:spcPts val="0"/>
            </a:spcAft>
          </a:pPr>
          <a:r>
            <a:rPr lang="en-US" sz="1400">
              <a:solidFill>
                <a:schemeClr val="bg1"/>
              </a:solidFill>
              <a:latin typeface="+mn-lt"/>
              <a:ea typeface="+mn-ea"/>
              <a:cs typeface="+mn-cs"/>
            </a:rPr>
            <a:t>- Place on “watch list” and consider remedial actions for the circuit</a:t>
          </a:r>
        </a:p>
        <a:p>
          <a:endParaRPr lang="en-US" sz="1400">
            <a:solidFill>
              <a:schemeClr val="bg1"/>
            </a:solidFill>
          </a:endParaRPr>
        </a:p>
      </xdr:txBody>
    </xdr:sp>
    <xdr:clientData/>
  </xdr:twoCellAnchor>
  <xdr:twoCellAnchor editAs="oneCell">
    <xdr:from>
      <xdr:col>0</xdr:col>
      <xdr:colOff>54428</xdr:colOff>
      <xdr:row>0</xdr:row>
      <xdr:rowOff>81643</xdr:rowOff>
    </xdr:from>
    <xdr:to>
      <xdr:col>3</xdr:col>
      <xdr:colOff>25698</xdr:colOff>
      <xdr:row>2</xdr:row>
      <xdr:rowOff>138583</xdr:rowOff>
    </xdr:to>
    <xdr:pic>
      <xdr:nvPicPr>
        <xdr:cNvPr id="6" name="Picture 5">
          <a:extLst>
            <a:ext uri="{FF2B5EF4-FFF2-40B4-BE49-F238E27FC236}">
              <a16:creationId xmlns:a16="http://schemas.microsoft.com/office/drawing/2014/main" id="{F3B009FE-4142-45CF-922D-462EFDF558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428" y="81643"/>
          <a:ext cx="1930699" cy="42705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sheetPr>
  <dimension ref="A34:C37"/>
  <sheetViews>
    <sheetView showGridLines="0" tabSelected="1" zoomScaleNormal="100" workbookViewId="0">
      <selection activeCell="B34" sqref="B34"/>
    </sheetView>
  </sheetViews>
  <sheetFormatPr defaultRowHeight="14.25" x14ac:dyDescent="0.45"/>
  <cols>
    <col min="2" max="2" width="48" customWidth="1"/>
  </cols>
  <sheetData>
    <row r="34" spans="1:3" s="3" customFormat="1" ht="15.75" x14ac:dyDescent="0.5">
      <c r="A34" s="2" t="s">
        <v>5</v>
      </c>
      <c r="B34" s="7"/>
      <c r="C34" s="3" t="s">
        <v>6</v>
      </c>
    </row>
    <row r="35" spans="1:3" x14ac:dyDescent="0.45">
      <c r="B35" s="4" t="s">
        <v>1</v>
      </c>
    </row>
    <row r="37" spans="1:3" x14ac:dyDescent="0.45">
      <c r="B37" s="1" t="s">
        <v>0</v>
      </c>
    </row>
  </sheetData>
  <sheetProtection algorithmName="SHA-512" hashValue="wgJoY164Y5dusOLFmIJcq0yxvjWh2a+HrGkqD1CopLkbwAtBQLmYyNjtwhvxym4iWqxtsRhBDAxHMJnsa/OfoA==" saltValue="wTyUtzU8lTdB6dNtxqK9ew==" spinCount="100000" sheet="1" objects="1" scenarios="1" selectLockedCells="1"/>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FF0000"/>
  </sheetPr>
  <dimension ref="A1"/>
  <sheetViews>
    <sheetView showGridLines="0" workbookViewId="0">
      <selection activeCell="A31" sqref="A31"/>
    </sheetView>
  </sheetViews>
  <sheetFormatPr defaultRowHeight="14.25" x14ac:dyDescent="0.45"/>
  <sheetData/>
  <sheetProtection algorithmName="SHA-512" hashValue="oXDpA0+D4w9ISqcrLVg/4Wzkc47ysDn9FlxA6k25fPM7osMXfNKC9MugcCC88KgLmYDwRVejiCsG3TjqwBxlUQ==" saltValue="d6BFOAJakOLBaWfCDEcyGQ==" spinCount="100000" sheet="1" objects="1" scenarios="1" selectLockedCells="1" selectUnlockedCells="1"/>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FFC000"/>
  </sheetPr>
  <dimension ref="A1"/>
  <sheetViews>
    <sheetView showGridLines="0" workbookViewId="0">
      <selection activeCell="A29" sqref="A29"/>
    </sheetView>
  </sheetViews>
  <sheetFormatPr defaultRowHeight="14.25" x14ac:dyDescent="0.45"/>
  <sheetData/>
  <sheetProtection algorithmName="SHA-512" hashValue="yxsMTVCzPabkM//1QtzRHMPyGIngmjyxXBEMvDyE3tmi01Re6Yhwf6cgvR9xe37+ALjQsIa45tLk97QoeuPzGA==" saltValue="mdNCaXREgrpRYAUfB/8sgA==" spinCount="100000" sheet="1" objects="1" scenarios="1" selectLockedCells="1" selectUn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5:H33"/>
  <sheetViews>
    <sheetView showGridLines="0" workbookViewId="0">
      <selection activeCell="C14" sqref="C14:D16"/>
    </sheetView>
  </sheetViews>
  <sheetFormatPr defaultRowHeight="14.25" x14ac:dyDescent="0.45"/>
  <cols>
    <col min="1" max="1" width="3.46484375" customWidth="1"/>
    <col min="2" max="2" width="19" customWidth="1"/>
    <col min="3" max="5" width="20.3984375" customWidth="1"/>
    <col min="6" max="6" width="14" customWidth="1"/>
    <col min="7" max="7" width="13.19921875" customWidth="1"/>
    <col min="8" max="8" width="11.46484375" customWidth="1"/>
  </cols>
  <sheetData>
    <row r="5" spans="1:5" ht="22.5" x14ac:dyDescent="0.6">
      <c r="A5" s="8" t="s">
        <v>7</v>
      </c>
    </row>
    <row r="11" spans="1:5" ht="15.75" x14ac:dyDescent="0.5">
      <c r="B11" s="3" t="s">
        <v>8</v>
      </c>
    </row>
    <row r="12" spans="1:5" ht="14.65" thickBot="1" x14ac:dyDescent="0.5"/>
    <row r="13" spans="1:5" ht="31.9" thickBot="1" x14ac:dyDescent="0.55000000000000004">
      <c r="B13" s="9" t="s">
        <v>9</v>
      </c>
      <c r="C13" s="10" t="s">
        <v>70</v>
      </c>
      <c r="D13" s="11" t="s">
        <v>71</v>
      </c>
      <c r="E13" s="9" t="s">
        <v>72</v>
      </c>
    </row>
    <row r="14" spans="1:5" x14ac:dyDescent="0.45">
      <c r="B14" s="12">
        <v>0.5</v>
      </c>
      <c r="C14" s="13"/>
      <c r="D14" s="14"/>
      <c r="E14" s="15" t="str">
        <f>IF(ISBLANK(D14)," ",D14*10)</f>
        <v xml:space="preserve"> </v>
      </c>
    </row>
    <row r="15" spans="1:5" x14ac:dyDescent="0.45">
      <c r="B15" s="16">
        <v>1</v>
      </c>
      <c r="C15" s="17"/>
      <c r="D15" s="18"/>
      <c r="E15" s="19" t="str">
        <f>IF(ISBLANK(D15)," ",D15*10)</f>
        <v xml:space="preserve"> </v>
      </c>
    </row>
    <row r="16" spans="1:5" ht="14.65" thickBot="1" x14ac:dyDescent="0.5">
      <c r="B16" s="20">
        <v>1.5</v>
      </c>
      <c r="C16" s="21"/>
      <c r="D16" s="22"/>
      <c r="E16" s="23" t="str">
        <f>IF(ISBLANK(D16), " ", D16*10)</f>
        <v xml:space="preserve"> </v>
      </c>
    </row>
    <row r="18" spans="2:8" ht="21" x14ac:dyDescent="0.65">
      <c r="B18" s="24" t="str">
        <f ca="1">IF('Enable tool'!A1=0,"Copy Expired, please download an updated version (see Disclaimer sheet)",IF('Enable tool'!A2=0,"Please activate tool (see Disclaimer sheet)"," "))</f>
        <v>Please activate tool (see Disclaimer sheet)</v>
      </c>
      <c r="D18" s="24"/>
    </row>
    <row r="19" spans="2:8" ht="14.65" thickBot="1" x14ac:dyDescent="0.5"/>
    <row r="20" spans="2:8" ht="31.9" thickBot="1" x14ac:dyDescent="0.55000000000000004">
      <c r="B20" s="3" t="s">
        <v>10</v>
      </c>
      <c r="D20" s="9" t="s">
        <v>17</v>
      </c>
      <c r="E20" s="3"/>
      <c r="F20" s="9" t="s">
        <v>12</v>
      </c>
      <c r="G20" s="3"/>
      <c r="H20" s="9" t="s">
        <v>13</v>
      </c>
    </row>
    <row r="21" spans="2:8" ht="18.399999999999999" thickBot="1" x14ac:dyDescent="0.6">
      <c r="D21" s="25" t="str">
        <f ca="1">IF(ISBLANK(E15)," ", IF('Enable tool'!A3=0," ",E15))</f>
        <v xml:space="preserve"> </v>
      </c>
      <c r="E21" s="26"/>
      <c r="F21" s="25" t="str">
        <f>IF(OR(ISBLANK(C14),ISBLANK(C16))," ",IF('Enable tool'!A3=0," ",C16-C14))</f>
        <v xml:space="preserve"> </v>
      </c>
      <c r="G21" s="26"/>
      <c r="H21" s="25" t="str">
        <f>IF(ISBLANK(C15)," ",IF('Enable tool'!A3=0," ",C15))</f>
        <v xml:space="preserve"> </v>
      </c>
    </row>
    <row r="22" spans="2:8" x14ac:dyDescent="0.45">
      <c r="F22" s="27" t="str">
        <f>IF(F21&lt;0,"Negative TU values for PE-based Insulation are highly unusual"," ")</f>
        <v xml:space="preserve"> </v>
      </c>
    </row>
    <row r="23" spans="2:8" ht="21" x14ac:dyDescent="0.65">
      <c r="B23" s="28" t="s">
        <v>14</v>
      </c>
    </row>
    <row r="24" spans="2:8" ht="14.65" thickBot="1" x14ac:dyDescent="0.5">
      <c r="B24" s="29"/>
      <c r="C24" s="29"/>
      <c r="D24" s="29"/>
    </row>
    <row r="25" spans="2:8" ht="34.9" thickBot="1" x14ac:dyDescent="0.5">
      <c r="B25" s="31" t="s">
        <v>11</v>
      </c>
      <c r="C25" s="31" t="s">
        <v>12</v>
      </c>
      <c r="D25" s="31" t="s">
        <v>13</v>
      </c>
      <c r="E25" s="31" t="s">
        <v>15</v>
      </c>
    </row>
    <row r="26" spans="2:8" ht="31.5" customHeight="1" thickBot="1" x14ac:dyDescent="0.5">
      <c r="B26" s="32" t="str">
        <f ca="1">D21</f>
        <v xml:space="preserve"> </v>
      </c>
      <c r="C26" s="32" t="str">
        <f>IF(F21&lt;-1, 99,IF(F21&lt;0,55,F21))</f>
        <v xml:space="preserve"> </v>
      </c>
      <c r="D26" s="32" t="str">
        <f>H21</f>
        <v xml:space="preserve"> </v>
      </c>
      <c r="E26" s="32" t="str">
        <f>IF(OR(H21=0,H21=" ",F21=" ")," ",F21-2*C15+2*C14)</f>
        <v xml:space="preserve"> </v>
      </c>
    </row>
    <row r="29" spans="2:8" ht="15.75" x14ac:dyDescent="0.5">
      <c r="B29" s="33" t="s">
        <v>16</v>
      </c>
    </row>
    <row r="30" spans="2:8" ht="14.65" thickBot="1" x14ac:dyDescent="0.5"/>
    <row r="31" spans="2:8" ht="46.15" x14ac:dyDescent="1.35">
      <c r="B31" s="34" t="str">
        <f ca="1">IF(OR(B26=" ",C26=" ",D26=" ",E26=" ")," ",IF(C32&lt;0.05,"Action Required",IF(OR(C32&lt;0.2,F21&lt;0),"Further Study","No Action Required")))</f>
        <v xml:space="preserve"> </v>
      </c>
      <c r="C31" s="35"/>
      <c r="D31" s="35"/>
      <c r="E31" s="36"/>
    </row>
    <row r="32" spans="2:8" ht="23.25" x14ac:dyDescent="0.7">
      <c r="B32" s="37" t="str">
        <f ca="1">IF(C32&gt;0.2, " ","Cable is in the worst :")</f>
        <v xml:space="preserve"> </v>
      </c>
      <c r="C32" s="38" t="str">
        <f ca="1">IF(OR(B26=" ",C26=" ",D26=" ",E26=" ")," ",IF(F21&lt;0," ",IF('PCA-PE'!E21&lt;0.8," ",1-'PCA-PE'!E21)))</f>
        <v xml:space="preserve"> </v>
      </c>
      <c r="D32" s="39"/>
      <c r="E32" s="40"/>
    </row>
    <row r="33" spans="2:5" ht="14.65" thickBot="1" x14ac:dyDescent="0.5">
      <c r="B33" s="41" t="str">
        <f ca="1">IF(C32=" "," ",IF(C32&gt;0.2," ","Please click on the corresponding tab for more information"))</f>
        <v xml:space="preserve"> </v>
      </c>
      <c r="C33" s="42"/>
      <c r="D33" s="42"/>
      <c r="E33" s="43"/>
    </row>
  </sheetData>
  <sheetProtection algorithmName="SHA-512" hashValue="rZbKHp7S9Rn/+16NLLC4jmZUgVfKgdlXXuWEz9rZ6qI/hc/rCwbWa+G0rXXVlnFY7N9tOvkq/P/xsXSmQnbI3g==" saltValue="w+1RaKunssev7v0M1O8v5A==" spinCount="100000" sheet="1" objects="1" scenarios="1" selectLockedCells="1"/>
  <conditionalFormatting sqref="B26">
    <cfRule type="iconSet" priority="4">
      <iconSet iconSet="3Symbols" showValue="0" reverse="1">
        <cfvo type="percent" val="0"/>
        <cfvo type="num" val="0.05"/>
        <cfvo type="num" val="0.5"/>
      </iconSet>
    </cfRule>
  </conditionalFormatting>
  <conditionalFormatting sqref="C26">
    <cfRule type="iconSet" priority="3">
      <iconSet iconSet="3Symbols" showValue="0" reverse="1">
        <cfvo type="percent" val="0"/>
        <cfvo type="num" val="5"/>
        <cfvo type="num" val="80"/>
      </iconSet>
    </cfRule>
  </conditionalFormatting>
  <conditionalFormatting sqref="D26">
    <cfRule type="iconSet" priority="5">
      <iconSet iconSet="3Symbols" showValue="0" reverse="1">
        <cfvo type="percent" val="0"/>
        <cfvo type="num" val="4"/>
        <cfvo type="num" val="50"/>
      </iconSet>
    </cfRule>
  </conditionalFormatting>
  <conditionalFormatting sqref="E26">
    <cfRule type="iconSet" priority="2">
      <iconSet iconSet="3Symbols" showValue="0" reverse="1">
        <cfvo type="percent" val="0"/>
        <cfvo type="num" val="2"/>
        <cfvo type="num" val="52"/>
      </iconSet>
    </cfRule>
  </conditionalFormatting>
  <conditionalFormatting sqref="F21">
    <cfRule type="cellIs" dxfId="2" priority="1" operator="lessThan">
      <formula>0</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1"/>
  </sheetPr>
  <dimension ref="A1:Q2050"/>
  <sheetViews>
    <sheetView topLeftCell="A5" workbookViewId="0">
      <selection activeCell="G1" sqref="G1"/>
    </sheetView>
  </sheetViews>
  <sheetFormatPr defaultRowHeight="14.25" x14ac:dyDescent="0.45"/>
  <cols>
    <col min="1" max="1" width="13.86328125" customWidth="1"/>
    <col min="3" max="3" width="7.19921875" customWidth="1"/>
    <col min="10" max="10" width="6.86328125" customWidth="1"/>
    <col min="11" max="11" width="6.19921875" customWidth="1"/>
    <col min="12" max="12" width="6.86328125" customWidth="1"/>
    <col min="13" max="13" width="7.6640625" customWidth="1"/>
    <col min="14" max="14" width="6" bestFit="1" customWidth="1"/>
    <col min="15" max="15" width="15.46484375" bestFit="1" customWidth="1"/>
  </cols>
  <sheetData>
    <row r="1" spans="1:17" ht="18" x14ac:dyDescent="0.55000000000000004">
      <c r="A1" s="44" t="s">
        <v>52</v>
      </c>
    </row>
    <row r="3" spans="1:17" ht="14.65" thickBot="1" x14ac:dyDescent="0.5">
      <c r="A3" s="45" t="s">
        <v>18</v>
      </c>
    </row>
    <row r="4" spans="1:17" ht="28.9" thickBot="1" x14ac:dyDescent="0.5">
      <c r="A4" s="46"/>
      <c r="B4" s="47" t="s">
        <v>19</v>
      </c>
      <c r="C4" s="48" t="s">
        <v>20</v>
      </c>
      <c r="D4" s="48" t="s">
        <v>21</v>
      </c>
      <c r="E4" s="49" t="s">
        <v>22</v>
      </c>
      <c r="F4" s="50"/>
    </row>
    <row r="5" spans="1:17" x14ac:dyDescent="0.45">
      <c r="A5" s="51" t="s">
        <v>23</v>
      </c>
      <c r="B5" s="52">
        <v>256.39131054232797</v>
      </c>
      <c r="C5" s="53">
        <v>85.679406729408797</v>
      </c>
      <c r="D5" s="53">
        <v>0.72853212489019004</v>
      </c>
      <c r="E5" s="54">
        <v>82.973299291707406</v>
      </c>
    </row>
    <row r="6" spans="1:17" ht="14.65" thickBot="1" x14ac:dyDescent="0.5">
      <c r="A6" s="55" t="s">
        <v>24</v>
      </c>
      <c r="B6" s="56">
        <v>2.8138475434816599E-2</v>
      </c>
      <c r="C6" s="57">
        <v>0.247983507978632</v>
      </c>
      <c r="D6" s="57">
        <v>-0.121119610029307</v>
      </c>
      <c r="E6" s="58">
        <v>0.18118567439279201</v>
      </c>
    </row>
    <row r="8" spans="1:17" ht="14.65" thickBot="1" x14ac:dyDescent="0.5">
      <c r="A8" s="45" t="s">
        <v>25</v>
      </c>
      <c r="J8" s="45" t="s">
        <v>26</v>
      </c>
    </row>
    <row r="9" spans="1:17" ht="28.9" thickBot="1" x14ac:dyDescent="0.5">
      <c r="A9" s="59" t="s">
        <v>27</v>
      </c>
      <c r="B9" s="60" t="s">
        <v>28</v>
      </c>
      <c r="C9" s="61" t="s">
        <v>29</v>
      </c>
      <c r="D9" s="48" t="s">
        <v>30</v>
      </c>
      <c r="E9" s="62" t="s">
        <v>31</v>
      </c>
      <c r="F9" s="47" t="s">
        <v>32</v>
      </c>
      <c r="G9" s="48" t="s">
        <v>33</v>
      </c>
      <c r="H9" s="49" t="s">
        <v>34</v>
      </c>
      <c r="I9" s="63"/>
      <c r="J9" s="64" t="s">
        <v>19</v>
      </c>
      <c r="K9" s="65" t="s">
        <v>20</v>
      </c>
      <c r="L9" s="65" t="s">
        <v>21</v>
      </c>
      <c r="M9" s="66" t="s">
        <v>22</v>
      </c>
      <c r="N9" s="67" t="s">
        <v>35</v>
      </c>
      <c r="O9" s="67" t="s">
        <v>36</v>
      </c>
      <c r="P9" s="63"/>
      <c r="Q9" s="63"/>
    </row>
    <row r="10" spans="1:17" x14ac:dyDescent="0.45">
      <c r="A10" s="68" t="s">
        <v>58</v>
      </c>
      <c r="B10" s="69" t="e">
        <f ca="1">'PE, XLPE &amp; WTR-XLPE'!D21^2</f>
        <v>#VALUE!</v>
      </c>
      <c r="C10" s="70">
        <v>3.45606044222374E-2</v>
      </c>
      <c r="D10" s="71">
        <v>0.98826895039670604</v>
      </c>
      <c r="E10" s="72">
        <v>-0.14518099040886601</v>
      </c>
      <c r="F10" s="73" t="e">
        <f ca="1">(($B10/$B$5)-$B$6)*C10</f>
        <v>#VALUE!</v>
      </c>
      <c r="G10" s="74" t="e">
        <f ca="1">(($B10/$B$5)-$B$6)*D10</f>
        <v>#VALUE!</v>
      </c>
      <c r="H10" s="75" t="e">
        <f ca="1">(($B10/$B$5)-$B$6)*E10</f>
        <v>#VALUE!</v>
      </c>
      <c r="J10" s="76">
        <v>0</v>
      </c>
      <c r="K10" s="77">
        <v>0</v>
      </c>
      <c r="L10" s="77">
        <v>-0.52300000000000002</v>
      </c>
      <c r="M10" s="78">
        <v>0</v>
      </c>
      <c r="N10" s="79">
        <v>33.660451422963703</v>
      </c>
      <c r="O10" s="79" t="s">
        <v>37</v>
      </c>
      <c r="P10" t="s">
        <v>38</v>
      </c>
    </row>
    <row r="11" spans="1:17" x14ac:dyDescent="0.45">
      <c r="A11" s="68" t="s">
        <v>39</v>
      </c>
      <c r="B11" s="69" t="str">
        <f>'PE, XLPE &amp; WTR-XLPE'!F21</f>
        <v xml:space="preserve"> </v>
      </c>
      <c r="C11" s="70">
        <v>0.67976584116209604</v>
      </c>
      <c r="D11" s="71">
        <v>-1.8146038827202001E-2</v>
      </c>
      <c r="E11" s="72">
        <v>-0.12321762781758699</v>
      </c>
      <c r="F11" s="73" t="e">
        <f>(($B11/$C$5)-$C$6)*C11</f>
        <v>#VALUE!</v>
      </c>
      <c r="G11" s="74" t="e">
        <f t="shared" ref="G11" si="0">(($B11/$C$5)-$C$6)*D11</f>
        <v>#VALUE!</v>
      </c>
      <c r="H11" s="75" t="e">
        <f>(($B11/$C$5)-$C$6)*E11</f>
        <v>#VALUE!</v>
      </c>
      <c r="J11" s="80">
        <v>0.05</v>
      </c>
      <c r="K11" s="81">
        <v>5</v>
      </c>
      <c r="L11" s="81">
        <v>0.6020599913279624</v>
      </c>
      <c r="M11" s="82">
        <v>0</v>
      </c>
      <c r="N11" s="83">
        <v>81.894013738959799</v>
      </c>
      <c r="O11" s="83" t="s">
        <v>40</v>
      </c>
      <c r="P11" t="s">
        <v>41</v>
      </c>
    </row>
    <row r="12" spans="1:17" x14ac:dyDescent="0.45">
      <c r="A12" s="68" t="s">
        <v>21</v>
      </c>
      <c r="B12" s="69" t="e">
        <f>LOG('PE, XLPE &amp; WTR-XLPE'!H21)</f>
        <v>#VALUE!</v>
      </c>
      <c r="C12" s="70">
        <v>0.35853787226848599</v>
      </c>
      <c r="D12" s="71">
        <v>0.115089099136821</v>
      </c>
      <c r="E12" s="72">
        <v>0.90886247456461</v>
      </c>
      <c r="F12" s="73" t="e">
        <f>(($B12/$D$5)-$D$6)*C12</f>
        <v>#VALUE!</v>
      </c>
      <c r="G12" s="74" t="e">
        <f t="shared" ref="G12" si="1">(($B12/$D$5)-$D$6)*D12</f>
        <v>#VALUE!</v>
      </c>
      <c r="H12" s="75" t="e">
        <f>(($B12/$D$5)-$D$6)*E12</f>
        <v>#VALUE!</v>
      </c>
      <c r="J12" s="80">
        <v>0.5</v>
      </c>
      <c r="K12" s="81">
        <v>80</v>
      </c>
      <c r="L12" s="81">
        <v>1.6989700043360187</v>
      </c>
      <c r="M12" s="82">
        <v>60</v>
      </c>
      <c r="N12" s="110">
        <v>94.013738959764495</v>
      </c>
      <c r="O12" s="110" t="s">
        <v>40</v>
      </c>
      <c r="P12" t="s">
        <v>43</v>
      </c>
    </row>
    <row r="13" spans="1:17" ht="14.65" thickBot="1" x14ac:dyDescent="0.5">
      <c r="A13" s="84" t="s">
        <v>22</v>
      </c>
      <c r="B13" s="85" t="str">
        <f>'PE, XLPE &amp; WTR-XLPE'!E26</f>
        <v xml:space="preserve"> </v>
      </c>
      <c r="C13" s="86">
        <v>0.63888540440390895</v>
      </c>
      <c r="D13" s="87">
        <v>-9.8740580394035896E-2</v>
      </c>
      <c r="E13" s="88">
        <v>-0.37109149619359499</v>
      </c>
      <c r="F13" s="89" t="e">
        <f>(($B13/$E$5)-$E$6)*C13</f>
        <v>#VALUE!</v>
      </c>
      <c r="G13" s="90" t="e">
        <f>(($B13/$E$5)-$E$6)*D13</f>
        <v>#VALUE!</v>
      </c>
      <c r="H13" s="91" t="e">
        <f>(($B13/$E$5)-$E$6)*E13</f>
        <v>#VALUE!</v>
      </c>
      <c r="J13" s="80">
        <v>3.6</v>
      </c>
      <c r="K13" s="81">
        <v>247</v>
      </c>
      <c r="L13" s="81">
        <v>2.4983105537896004</v>
      </c>
      <c r="M13" s="82">
        <v>17</v>
      </c>
      <c r="N13" s="83">
        <v>97.841020608439706</v>
      </c>
      <c r="O13" s="83" t="s">
        <v>42</v>
      </c>
      <c r="P13" t="s">
        <v>44</v>
      </c>
    </row>
    <row r="14" spans="1:17" ht="16.149999999999999" thickBot="1" x14ac:dyDescent="0.55000000000000004">
      <c r="F14" s="92" t="e">
        <f ca="1">SUM(F10:F13)</f>
        <v>#VALUE!</v>
      </c>
      <c r="G14" s="93" t="e">
        <f ca="1">SUM(G10:G13)</f>
        <v>#VALUE!</v>
      </c>
      <c r="H14" s="94" t="e">
        <f ca="1">SUM(H10:H13)</f>
        <v>#VALUE!</v>
      </c>
      <c r="J14" s="80">
        <v>0</v>
      </c>
      <c r="K14" s="81">
        <v>0.8</v>
      </c>
      <c r="L14" s="81">
        <v>0.44715803134221921</v>
      </c>
      <c r="M14" s="82">
        <v>0</v>
      </c>
      <c r="N14" s="83">
        <v>78.508341511285593</v>
      </c>
      <c r="O14" s="83" t="s">
        <v>68</v>
      </c>
      <c r="P14" t="s">
        <v>45</v>
      </c>
    </row>
    <row r="15" spans="1:17" ht="15.75" x14ac:dyDescent="0.5">
      <c r="F15" s="3"/>
      <c r="G15" s="3"/>
      <c r="H15" s="3"/>
      <c r="J15" s="80">
        <v>0</v>
      </c>
      <c r="K15" s="81">
        <v>1.8</v>
      </c>
      <c r="L15" s="81">
        <v>0.77815125038364363</v>
      </c>
      <c r="M15" s="82">
        <v>0.6</v>
      </c>
      <c r="N15" s="83">
        <v>84.543670264965698</v>
      </c>
      <c r="O15" s="83" t="s">
        <v>40</v>
      </c>
    </row>
    <row r="16" spans="1:17" ht="16.149999999999999" thickBot="1" x14ac:dyDescent="0.55000000000000004">
      <c r="A16" s="95" t="s">
        <v>46</v>
      </c>
      <c r="F16" s="3"/>
      <c r="G16" s="3"/>
      <c r="H16" s="3"/>
      <c r="J16" s="80">
        <v>0</v>
      </c>
      <c r="K16" s="81">
        <v>1.2</v>
      </c>
      <c r="L16" s="81">
        <v>0.7323937598229685</v>
      </c>
      <c r="M16" s="82">
        <v>-0.19999999999999996</v>
      </c>
      <c r="N16" s="83">
        <v>83.856722276741905</v>
      </c>
      <c r="O16" s="83" t="s">
        <v>40</v>
      </c>
    </row>
    <row r="17" spans="1:16" ht="16.149999999999999" thickBot="1" x14ac:dyDescent="0.55000000000000004">
      <c r="A17" s="51" t="s">
        <v>47</v>
      </c>
      <c r="B17" s="96"/>
      <c r="C17" s="97"/>
      <c r="D17" s="98"/>
      <c r="F17" s="3"/>
      <c r="G17" s="3"/>
      <c r="H17" s="3"/>
      <c r="J17" s="99">
        <v>0.9</v>
      </c>
      <c r="K17" s="100">
        <v>58</v>
      </c>
      <c r="L17" s="100">
        <v>1.6875289612146342</v>
      </c>
      <c r="M17" s="101">
        <v>21.6</v>
      </c>
      <c r="N17" s="102">
        <v>93.277723258096202</v>
      </c>
      <c r="O17" s="102" t="s">
        <v>40</v>
      </c>
    </row>
    <row r="18" spans="1:16" ht="16.149999999999999" thickBot="1" x14ac:dyDescent="0.55000000000000004">
      <c r="A18" s="55" t="s">
        <v>48</v>
      </c>
      <c r="B18" s="96">
        <v>-0.73401147022957403</v>
      </c>
      <c r="C18" s="97">
        <v>-0.149452490051563</v>
      </c>
      <c r="D18" s="98">
        <v>-1.0355669549117399</v>
      </c>
      <c r="F18" s="3"/>
      <c r="G18" s="3"/>
      <c r="H18" s="3"/>
      <c r="N18" s="103"/>
    </row>
    <row r="19" spans="1:16" ht="15.75" x14ac:dyDescent="0.5">
      <c r="F19" s="3"/>
      <c r="G19" s="3"/>
      <c r="H19" s="3"/>
      <c r="I19" s="103"/>
      <c r="N19" s="103"/>
    </row>
    <row r="20" spans="1:16" ht="14.65" thickBot="1" x14ac:dyDescent="0.5">
      <c r="A20" s="95" t="s">
        <v>49</v>
      </c>
      <c r="F20" s="103"/>
      <c r="G20" s="103"/>
      <c r="H20" s="103"/>
      <c r="N20" s="103"/>
    </row>
    <row r="21" spans="1:16" ht="14.65" thickBot="1" x14ac:dyDescent="0.5">
      <c r="A21" t="s">
        <v>50</v>
      </c>
      <c r="B21" s="104" t="e">
        <f ca="1">(((F14-B18)^2+(G14-C18)^2+(H14-D18)^2)^0.5)</f>
        <v>#VALUE!</v>
      </c>
      <c r="D21" t="s">
        <v>35</v>
      </c>
      <c r="E21" s="105" t="e">
        <f ca="1">PERCENTRANK(B21:B2050,B21)</f>
        <v>#VALUE!</v>
      </c>
      <c r="N21" s="103"/>
    </row>
    <row r="22" spans="1:16" x14ac:dyDescent="0.45">
      <c r="A22" t="s">
        <v>51</v>
      </c>
      <c r="B22" s="103">
        <v>1.90989235898126</v>
      </c>
      <c r="N22" s="103"/>
    </row>
    <row r="23" spans="1:16" x14ac:dyDescent="0.45">
      <c r="B23" s="103">
        <v>1.40628956307099</v>
      </c>
      <c r="J23" s="106"/>
      <c r="K23" s="63"/>
      <c r="L23" s="63"/>
      <c r="M23" s="63"/>
      <c r="N23" s="103"/>
      <c r="O23" s="63"/>
      <c r="P23" s="63"/>
    </row>
    <row r="24" spans="1:16" x14ac:dyDescent="0.45">
      <c r="B24" s="103">
        <v>1.4573619639339499</v>
      </c>
      <c r="J24" s="103"/>
      <c r="K24" s="103"/>
      <c r="L24" s="103"/>
      <c r="M24" s="103"/>
      <c r="N24" s="103"/>
    </row>
    <row r="25" spans="1:16" x14ac:dyDescent="0.45">
      <c r="B25" s="103">
        <v>1.35129229220485</v>
      </c>
      <c r="J25" s="103"/>
      <c r="K25" s="103"/>
      <c r="L25" s="103"/>
      <c r="M25" s="103"/>
      <c r="N25" s="103"/>
    </row>
    <row r="26" spans="1:16" x14ac:dyDescent="0.45">
      <c r="B26" s="103">
        <v>1.72425255197668</v>
      </c>
    </row>
    <row r="27" spans="1:16" x14ac:dyDescent="0.45">
      <c r="B27">
        <v>0.96053018275056301</v>
      </c>
    </row>
    <row r="28" spans="1:16" x14ac:dyDescent="0.45">
      <c r="B28">
        <v>2.2702572798903802</v>
      </c>
    </row>
    <row r="29" spans="1:16" x14ac:dyDescent="0.45">
      <c r="B29">
        <v>2.2699649310165899</v>
      </c>
    </row>
    <row r="30" spans="1:16" x14ac:dyDescent="0.45">
      <c r="B30">
        <v>2.25780373531197</v>
      </c>
    </row>
    <row r="31" spans="1:16" x14ac:dyDescent="0.45">
      <c r="B31">
        <v>0.81321767314569704</v>
      </c>
    </row>
    <row r="32" spans="1:16" x14ac:dyDescent="0.45">
      <c r="B32">
        <v>0.644422313175679</v>
      </c>
    </row>
    <row r="33" spans="2:2" x14ac:dyDescent="0.45">
      <c r="B33">
        <v>0.64442253936590899</v>
      </c>
    </row>
    <row r="34" spans="2:2" x14ac:dyDescent="0.45">
      <c r="B34">
        <v>2.0874569068965401</v>
      </c>
    </row>
    <row r="35" spans="2:2" x14ac:dyDescent="0.45">
      <c r="B35">
        <v>2.27238536520928</v>
      </c>
    </row>
    <row r="36" spans="2:2" x14ac:dyDescent="0.45">
      <c r="B36">
        <v>2.5803822696149501</v>
      </c>
    </row>
    <row r="37" spans="2:2" x14ac:dyDescent="0.45">
      <c r="B37">
        <v>1.2891751917703</v>
      </c>
    </row>
    <row r="38" spans="2:2" x14ac:dyDescent="0.45">
      <c r="B38">
        <v>1.0512007069871601</v>
      </c>
    </row>
    <row r="39" spans="2:2" x14ac:dyDescent="0.45">
      <c r="B39">
        <v>1.4576699952236301</v>
      </c>
    </row>
    <row r="40" spans="2:2" x14ac:dyDescent="0.45">
      <c r="B40">
        <v>0.81292643011955501</v>
      </c>
    </row>
    <row r="41" spans="2:2" x14ac:dyDescent="0.45">
      <c r="B41">
        <v>0.40675899372548702</v>
      </c>
    </row>
    <row r="42" spans="2:2" x14ac:dyDescent="0.45">
      <c r="B42">
        <v>0.40675899372548702</v>
      </c>
    </row>
    <row r="43" spans="2:2" x14ac:dyDescent="0.45">
      <c r="B43">
        <v>0.64412223788505396</v>
      </c>
    </row>
    <row r="44" spans="2:2" x14ac:dyDescent="0.45">
      <c r="B44">
        <v>0.40645868679958302</v>
      </c>
    </row>
    <row r="45" spans="2:2" x14ac:dyDescent="0.45">
      <c r="B45">
        <v>0.40645868679958302</v>
      </c>
    </row>
    <row r="46" spans="2:2" x14ac:dyDescent="0.45">
      <c r="B46">
        <v>1.0509006989923699</v>
      </c>
    </row>
    <row r="47" spans="2:2" x14ac:dyDescent="0.45">
      <c r="B47">
        <v>0.94433650278700199</v>
      </c>
    </row>
    <row r="48" spans="2:2" x14ac:dyDescent="0.45">
      <c r="B48">
        <v>0.943922782137116</v>
      </c>
    </row>
    <row r="49" spans="2:2" x14ac:dyDescent="0.45">
      <c r="B49">
        <v>1.6609523085565301</v>
      </c>
    </row>
    <row r="50" spans="2:2" x14ac:dyDescent="0.45">
      <c r="B50">
        <v>1.6947029323073199</v>
      </c>
    </row>
    <row r="51" spans="2:2" x14ac:dyDescent="0.45">
      <c r="B51">
        <v>1.69470316256969</v>
      </c>
    </row>
    <row r="52" spans="2:2" x14ac:dyDescent="0.45">
      <c r="B52">
        <v>1.66069728460376</v>
      </c>
    </row>
    <row r="53" spans="2:2" x14ac:dyDescent="0.45">
      <c r="B53">
        <v>0.58067103688487398</v>
      </c>
    </row>
    <row r="54" spans="2:2" x14ac:dyDescent="0.45">
      <c r="B54">
        <v>1.0466358086005501</v>
      </c>
    </row>
    <row r="55" spans="2:2" x14ac:dyDescent="0.45">
      <c r="B55">
        <v>0.61036476815671403</v>
      </c>
    </row>
    <row r="56" spans="2:2" x14ac:dyDescent="0.45">
      <c r="B56">
        <v>0.185030880840543</v>
      </c>
    </row>
    <row r="57" spans="2:2" x14ac:dyDescent="0.45">
      <c r="B57">
        <v>1.2113152959930399E-2</v>
      </c>
    </row>
    <row r="58" spans="2:2" x14ac:dyDescent="0.45">
      <c r="B58">
        <v>0.42138841051294401</v>
      </c>
    </row>
    <row r="59" spans="2:2" x14ac:dyDescent="0.45">
      <c r="B59">
        <v>0.50113947209057197</v>
      </c>
    </row>
    <row r="60" spans="2:2" x14ac:dyDescent="0.45">
      <c r="B60">
        <v>0.27550154462089499</v>
      </c>
    </row>
    <row r="61" spans="2:2" x14ac:dyDescent="0.45">
      <c r="B61">
        <v>0.42692200234051803</v>
      </c>
    </row>
    <row r="62" spans="2:2" x14ac:dyDescent="0.45">
      <c r="B62">
        <v>0.34441151617987498</v>
      </c>
    </row>
    <row r="63" spans="2:2" x14ac:dyDescent="0.45">
      <c r="B63">
        <v>0.29306746694313401</v>
      </c>
    </row>
    <row r="64" spans="2:2" x14ac:dyDescent="0.45">
      <c r="B64">
        <v>0.25391014760712599</v>
      </c>
    </row>
    <row r="65" spans="2:2" x14ac:dyDescent="0.45">
      <c r="B65">
        <v>0.80809422319289703</v>
      </c>
    </row>
    <row r="66" spans="2:2" x14ac:dyDescent="0.45">
      <c r="B66">
        <v>0.36060947195078402</v>
      </c>
    </row>
    <row r="67" spans="2:2" x14ac:dyDescent="0.45">
      <c r="B67">
        <v>0.34844714119883402</v>
      </c>
    </row>
    <row r="68" spans="2:2" x14ac:dyDescent="0.45">
      <c r="B68">
        <v>0.65232269744879101</v>
      </c>
    </row>
    <row r="69" spans="2:2" x14ac:dyDescent="0.45">
      <c r="B69">
        <v>0.16344173903491499</v>
      </c>
    </row>
    <row r="70" spans="2:2" x14ac:dyDescent="0.45">
      <c r="B70">
        <v>1.1197646092331901</v>
      </c>
    </row>
    <row r="71" spans="2:2" x14ac:dyDescent="0.45">
      <c r="B71">
        <v>0.30118450347850401</v>
      </c>
    </row>
    <row r="72" spans="2:2" x14ac:dyDescent="0.45">
      <c r="B72">
        <v>1.26726407975091</v>
      </c>
    </row>
    <row r="73" spans="2:2" x14ac:dyDescent="0.45">
      <c r="B73">
        <v>0.61036476815671403</v>
      </c>
    </row>
    <row r="74" spans="2:2" x14ac:dyDescent="0.45">
      <c r="B74">
        <v>0.41867529380114898</v>
      </c>
    </row>
    <row r="75" spans="2:2" x14ac:dyDescent="0.45">
      <c r="B75">
        <v>0.65361478830557496</v>
      </c>
    </row>
    <row r="76" spans="2:2" x14ac:dyDescent="0.45">
      <c r="B76">
        <v>1.05931263651645</v>
      </c>
    </row>
    <row r="77" spans="2:2" x14ac:dyDescent="0.45">
      <c r="B77">
        <v>1.56256540356785</v>
      </c>
    </row>
    <row r="78" spans="2:2" x14ac:dyDescent="0.45">
      <c r="B78">
        <v>0.32818901518197302</v>
      </c>
    </row>
    <row r="79" spans="2:2" x14ac:dyDescent="0.45">
      <c r="B79">
        <v>0.734657084288593</v>
      </c>
    </row>
    <row r="80" spans="2:2" x14ac:dyDescent="0.45">
      <c r="B80">
        <v>0.73915289252221195</v>
      </c>
    </row>
    <row r="81" spans="2:2" x14ac:dyDescent="0.45">
      <c r="B81">
        <v>0.43486556227520401</v>
      </c>
    </row>
    <row r="82" spans="2:2" x14ac:dyDescent="0.45">
      <c r="B82">
        <v>0.39700322160870999</v>
      </c>
    </row>
    <row r="83" spans="2:2" x14ac:dyDescent="0.45">
      <c r="B83">
        <v>0.33760265893389702</v>
      </c>
    </row>
    <row r="84" spans="2:2" x14ac:dyDescent="0.45">
      <c r="B84">
        <v>0.58876404015750805</v>
      </c>
    </row>
    <row r="85" spans="2:2" x14ac:dyDescent="0.45">
      <c r="B85">
        <v>2.02828957415336</v>
      </c>
    </row>
    <row r="86" spans="2:2" x14ac:dyDescent="0.45">
      <c r="B86">
        <v>0.44291111416147899</v>
      </c>
    </row>
    <row r="87" spans="2:2" x14ac:dyDescent="0.45">
      <c r="B87">
        <v>1.9229886728588801</v>
      </c>
    </row>
    <row r="88" spans="2:2" x14ac:dyDescent="0.45">
      <c r="B88">
        <v>0.480746860453512</v>
      </c>
    </row>
    <row r="89" spans="2:2" x14ac:dyDescent="0.45">
      <c r="B89">
        <v>0.43748202175559803</v>
      </c>
    </row>
    <row r="90" spans="2:2" x14ac:dyDescent="0.45">
      <c r="B90">
        <v>0.48074708978730502</v>
      </c>
    </row>
    <row r="91" spans="2:2" x14ac:dyDescent="0.45">
      <c r="B91">
        <v>1.28460353783894</v>
      </c>
    </row>
    <row r="92" spans="2:2" x14ac:dyDescent="0.45">
      <c r="B92">
        <v>0.58067103688487398</v>
      </c>
    </row>
    <row r="93" spans="2:2" x14ac:dyDescent="0.45">
      <c r="B93">
        <v>13.5567186634362</v>
      </c>
    </row>
    <row r="94" spans="2:2" x14ac:dyDescent="0.45">
      <c r="B94">
        <v>2.5946552060929502</v>
      </c>
    </row>
    <row r="95" spans="2:2" x14ac:dyDescent="0.45">
      <c r="B95">
        <v>0.534758301038047</v>
      </c>
    </row>
    <row r="96" spans="2:2" x14ac:dyDescent="0.45">
      <c r="B96">
        <v>0.53745909877714104</v>
      </c>
    </row>
    <row r="97" spans="2:2" x14ac:dyDescent="0.45">
      <c r="B97">
        <v>0.58207007258828003</v>
      </c>
    </row>
    <row r="98" spans="2:2" x14ac:dyDescent="0.45">
      <c r="B98">
        <v>0.41193272517861002</v>
      </c>
    </row>
    <row r="99" spans="2:2" x14ac:dyDescent="0.45">
      <c r="B99">
        <v>0.73599994877035202</v>
      </c>
    </row>
    <row r="100" spans="2:2" x14ac:dyDescent="0.45">
      <c r="B100">
        <v>0.618487705896966</v>
      </c>
    </row>
    <row r="101" spans="2:2" x14ac:dyDescent="0.45">
      <c r="B101">
        <v>9.5174054799275094</v>
      </c>
    </row>
    <row r="102" spans="2:2" x14ac:dyDescent="0.45">
      <c r="B102">
        <v>2.6832591873517901</v>
      </c>
    </row>
    <row r="103" spans="2:2" x14ac:dyDescent="0.45">
      <c r="B103">
        <v>0.70496817750109297</v>
      </c>
    </row>
    <row r="104" spans="2:2" x14ac:dyDescent="0.45">
      <c r="B104">
        <v>0.72119116352032997</v>
      </c>
    </row>
    <row r="105" spans="2:2" x14ac:dyDescent="0.45">
      <c r="B105">
        <v>0.47265941219895802</v>
      </c>
    </row>
    <row r="106" spans="2:2" x14ac:dyDescent="0.45">
      <c r="B106">
        <v>0.411936449281115</v>
      </c>
    </row>
    <row r="107" spans="2:2" x14ac:dyDescent="0.45">
      <c r="B107">
        <v>3.9677762641642098</v>
      </c>
    </row>
    <row r="108" spans="2:2" x14ac:dyDescent="0.45">
      <c r="B108">
        <v>0.388942472118467</v>
      </c>
    </row>
    <row r="109" spans="2:2" x14ac:dyDescent="0.45">
      <c r="B109">
        <v>0.35459528426173198</v>
      </c>
    </row>
    <row r="110" spans="2:2" x14ac:dyDescent="0.45">
      <c r="B110">
        <v>0.52268947601229798</v>
      </c>
    </row>
    <row r="111" spans="2:2" x14ac:dyDescent="0.45">
      <c r="B111">
        <v>1.8779141539662201</v>
      </c>
    </row>
    <row r="112" spans="2:2" x14ac:dyDescent="0.45">
      <c r="B112">
        <v>0.51043497952025396</v>
      </c>
    </row>
    <row r="113" spans="2:2" x14ac:dyDescent="0.45">
      <c r="B113">
        <v>0.43211697160145801</v>
      </c>
    </row>
    <row r="114" spans="2:2" x14ac:dyDescent="0.45">
      <c r="B114">
        <v>0.74043699507595495</v>
      </c>
    </row>
    <row r="115" spans="2:2" x14ac:dyDescent="0.45">
      <c r="B115">
        <v>3.8188269410411801</v>
      </c>
    </row>
    <row r="116" spans="2:2" x14ac:dyDescent="0.45">
      <c r="B116">
        <v>0.45404756456302098</v>
      </c>
    </row>
    <row r="117" spans="2:2" x14ac:dyDescent="0.45">
      <c r="B117">
        <v>0.76433177076099001</v>
      </c>
    </row>
    <row r="118" spans="2:2" x14ac:dyDescent="0.45">
      <c r="B118">
        <v>0.45386010317737202</v>
      </c>
    </row>
    <row r="119" spans="2:2" x14ac:dyDescent="0.45">
      <c r="B119">
        <v>3.5846617015866502</v>
      </c>
    </row>
    <row r="120" spans="2:2" x14ac:dyDescent="0.45">
      <c r="B120">
        <v>0.49295107293379198</v>
      </c>
    </row>
    <row r="121" spans="2:2" x14ac:dyDescent="0.45">
      <c r="B121">
        <v>0.70091458322157096</v>
      </c>
    </row>
    <row r="122" spans="2:2" x14ac:dyDescent="0.45">
      <c r="B122">
        <v>3.8514597421294998</v>
      </c>
    </row>
    <row r="123" spans="2:2" x14ac:dyDescent="0.45">
      <c r="B123">
        <v>0.48614830512134299</v>
      </c>
    </row>
    <row r="124" spans="2:2" x14ac:dyDescent="0.45">
      <c r="B124">
        <v>0.545186300244763</v>
      </c>
    </row>
    <row r="125" spans="2:2" x14ac:dyDescent="0.45">
      <c r="B125">
        <v>0.57799185136320896</v>
      </c>
    </row>
    <row r="126" spans="2:2" x14ac:dyDescent="0.45">
      <c r="B126">
        <v>0.56058985271802697</v>
      </c>
    </row>
    <row r="127" spans="2:2" x14ac:dyDescent="0.45">
      <c r="B127">
        <v>0.46454063837147003</v>
      </c>
    </row>
    <row r="128" spans="2:2" x14ac:dyDescent="0.45">
      <c r="B128">
        <v>2.1907964886206299</v>
      </c>
    </row>
    <row r="129" spans="2:2" x14ac:dyDescent="0.45">
      <c r="B129">
        <v>0.486146668091616</v>
      </c>
    </row>
    <row r="130" spans="2:2" x14ac:dyDescent="0.45">
      <c r="B130">
        <v>0.57215427601007396</v>
      </c>
    </row>
    <row r="131" spans="2:2" x14ac:dyDescent="0.45">
      <c r="B131">
        <v>1.07006709077369</v>
      </c>
    </row>
    <row r="132" spans="2:2" x14ac:dyDescent="0.45">
      <c r="B132">
        <v>0.54963577009455</v>
      </c>
    </row>
    <row r="133" spans="2:2" x14ac:dyDescent="0.45">
      <c r="B133">
        <v>0.734742702823456</v>
      </c>
    </row>
    <row r="134" spans="2:2" x14ac:dyDescent="0.45">
      <c r="B134">
        <v>0.69192525969026497</v>
      </c>
    </row>
    <row r="135" spans="2:2" x14ac:dyDescent="0.45">
      <c r="B135">
        <v>0.81199891550785497</v>
      </c>
    </row>
    <row r="136" spans="2:2" x14ac:dyDescent="0.45">
      <c r="B136">
        <v>0.40387493874163899</v>
      </c>
    </row>
    <row r="137" spans="2:2" x14ac:dyDescent="0.45">
      <c r="B137">
        <v>0.61871363898876097</v>
      </c>
    </row>
    <row r="138" spans="2:2" x14ac:dyDescent="0.45">
      <c r="B138">
        <v>0.65654888379656395</v>
      </c>
    </row>
    <row r="139" spans="2:2" x14ac:dyDescent="0.45">
      <c r="B139">
        <v>0.79746243487558999</v>
      </c>
    </row>
    <row r="140" spans="2:2" x14ac:dyDescent="0.45">
      <c r="B140">
        <v>0.57678075490776604</v>
      </c>
    </row>
    <row r="141" spans="2:2" x14ac:dyDescent="0.45">
      <c r="B141">
        <v>0.69191334213099898</v>
      </c>
    </row>
    <row r="142" spans="2:2" x14ac:dyDescent="0.45">
      <c r="B142">
        <v>0.66715119496112196</v>
      </c>
    </row>
    <row r="143" spans="2:2" x14ac:dyDescent="0.45">
      <c r="B143">
        <v>1.1937318798744001</v>
      </c>
    </row>
    <row r="144" spans="2:2" x14ac:dyDescent="0.45">
      <c r="B144">
        <v>0.33220098643089402</v>
      </c>
    </row>
    <row r="145" spans="2:2" x14ac:dyDescent="0.45">
      <c r="B145">
        <v>0.58879494064418703</v>
      </c>
    </row>
    <row r="146" spans="2:2" x14ac:dyDescent="0.45">
      <c r="B146">
        <v>0.62667687273235195</v>
      </c>
    </row>
    <row r="147" spans="2:2" x14ac:dyDescent="0.45">
      <c r="B147">
        <v>0.634926738447529</v>
      </c>
    </row>
    <row r="148" spans="2:2" x14ac:dyDescent="0.45">
      <c r="B148">
        <v>0.36477281599181199</v>
      </c>
    </row>
    <row r="149" spans="2:2" x14ac:dyDescent="0.45">
      <c r="B149">
        <v>0.50375827978384202</v>
      </c>
    </row>
    <row r="150" spans="2:2" x14ac:dyDescent="0.45">
      <c r="B150">
        <v>1.0331920950460001</v>
      </c>
    </row>
    <row r="151" spans="2:2" x14ac:dyDescent="0.45">
      <c r="B151">
        <v>0.59171875692054499</v>
      </c>
    </row>
    <row r="152" spans="2:2" x14ac:dyDescent="0.45">
      <c r="B152">
        <v>0.99262256726730502</v>
      </c>
    </row>
    <row r="153" spans="2:2" x14ac:dyDescent="0.45">
      <c r="B153">
        <v>0.75504874169548697</v>
      </c>
    </row>
    <row r="154" spans="2:2" x14ac:dyDescent="0.45">
      <c r="B154">
        <v>0.66699608555521805</v>
      </c>
    </row>
    <row r="155" spans="2:2" x14ac:dyDescent="0.45">
      <c r="B155">
        <v>1.3452441770758199</v>
      </c>
    </row>
    <row r="156" spans="2:2" x14ac:dyDescent="0.45">
      <c r="B156">
        <v>2.0099287161501298</v>
      </c>
    </row>
    <row r="157" spans="2:2" x14ac:dyDescent="0.45">
      <c r="B157">
        <v>1.9868315447627201</v>
      </c>
    </row>
    <row r="158" spans="2:2" x14ac:dyDescent="0.45">
      <c r="B158">
        <v>1.1951833593468</v>
      </c>
    </row>
    <row r="159" spans="2:2" x14ac:dyDescent="0.45">
      <c r="B159">
        <v>0.98984891377942197</v>
      </c>
    </row>
    <row r="160" spans="2:2" x14ac:dyDescent="0.45">
      <c r="B160">
        <v>0.98961351061712799</v>
      </c>
    </row>
    <row r="161" spans="2:2" x14ac:dyDescent="0.45">
      <c r="B161">
        <v>0.71983930215647995</v>
      </c>
    </row>
    <row r="162" spans="2:2" x14ac:dyDescent="0.45">
      <c r="B162">
        <v>0.736050085811355</v>
      </c>
    </row>
    <row r="163" spans="2:2" x14ac:dyDescent="0.45">
      <c r="B163">
        <v>0.87182515196699395</v>
      </c>
    </row>
    <row r="164" spans="2:2" x14ac:dyDescent="0.45">
      <c r="B164">
        <v>1.1073552892914</v>
      </c>
    </row>
    <row r="165" spans="2:2" x14ac:dyDescent="0.45">
      <c r="B165">
        <v>0.76699194831315598</v>
      </c>
    </row>
    <row r="166" spans="2:2" x14ac:dyDescent="0.45">
      <c r="B166">
        <v>0.749930739170106</v>
      </c>
    </row>
    <row r="167" spans="2:2" x14ac:dyDescent="0.45">
      <c r="B167">
        <v>0.94158302057961196</v>
      </c>
    </row>
    <row r="168" spans="2:2" x14ac:dyDescent="0.45">
      <c r="B168">
        <v>0.437706728844099</v>
      </c>
    </row>
    <row r="169" spans="2:2" x14ac:dyDescent="0.45">
      <c r="B169">
        <v>4.0574343691823103</v>
      </c>
    </row>
    <row r="170" spans="2:2" x14ac:dyDescent="0.45">
      <c r="B170">
        <v>0.42983004447253298</v>
      </c>
    </row>
    <row r="171" spans="2:2" x14ac:dyDescent="0.45">
      <c r="B171">
        <v>1.4294271802265699</v>
      </c>
    </row>
    <row r="172" spans="2:2" x14ac:dyDescent="0.45">
      <c r="B172">
        <v>0.334979857732005</v>
      </c>
    </row>
    <row r="173" spans="2:2" x14ac:dyDescent="0.45">
      <c r="B173">
        <v>0.56479601776246402</v>
      </c>
    </row>
    <row r="174" spans="2:2" x14ac:dyDescent="0.45">
      <c r="B174">
        <v>0.622548539294</v>
      </c>
    </row>
    <row r="175" spans="2:2" x14ac:dyDescent="0.45">
      <c r="B175">
        <v>4.0504561201342799</v>
      </c>
    </row>
    <row r="176" spans="2:2" x14ac:dyDescent="0.45">
      <c r="B176">
        <v>3.9430764133276401</v>
      </c>
    </row>
    <row r="177" spans="2:2" x14ac:dyDescent="0.45">
      <c r="B177">
        <v>3.8412573046610499</v>
      </c>
    </row>
    <row r="178" spans="2:2" x14ac:dyDescent="0.45">
      <c r="B178">
        <v>0.857671793556114</v>
      </c>
    </row>
    <row r="179" spans="2:2" x14ac:dyDescent="0.45">
      <c r="B179">
        <v>0.48919210875116698</v>
      </c>
    </row>
    <row r="180" spans="2:2" x14ac:dyDescent="0.45">
      <c r="B180">
        <v>2.0837584461893202</v>
      </c>
    </row>
    <row r="181" spans="2:2" x14ac:dyDescent="0.45">
      <c r="B181">
        <v>0.52281300953807097</v>
      </c>
    </row>
    <row r="182" spans="2:2" x14ac:dyDescent="0.45">
      <c r="B182">
        <v>1.8176659717967001</v>
      </c>
    </row>
    <row r="183" spans="2:2" x14ac:dyDescent="0.45">
      <c r="B183">
        <v>0.698755068803248</v>
      </c>
    </row>
    <row r="184" spans="2:2" x14ac:dyDescent="0.45">
      <c r="B184">
        <v>3.83123166315867</v>
      </c>
    </row>
    <row r="185" spans="2:2" x14ac:dyDescent="0.45">
      <c r="B185">
        <v>2.6251757118971599</v>
      </c>
    </row>
    <row r="186" spans="2:2" x14ac:dyDescent="0.45">
      <c r="B186">
        <v>2.7157492029915602</v>
      </c>
    </row>
    <row r="187" spans="2:2" x14ac:dyDescent="0.45">
      <c r="B187">
        <v>1.8164562769216801</v>
      </c>
    </row>
    <row r="188" spans="2:2" x14ac:dyDescent="0.45">
      <c r="B188">
        <v>0.84060633876372204</v>
      </c>
    </row>
    <row r="189" spans="2:2" x14ac:dyDescent="0.45">
      <c r="B189">
        <v>0.67796420711096905</v>
      </c>
    </row>
    <row r="190" spans="2:2" x14ac:dyDescent="0.45">
      <c r="B190">
        <v>0.86425672511470397</v>
      </c>
    </row>
    <row r="191" spans="2:2" x14ac:dyDescent="0.45">
      <c r="B191">
        <v>1.0168724224828201</v>
      </c>
    </row>
    <row r="192" spans="2:2" x14ac:dyDescent="0.45">
      <c r="B192">
        <v>3.5679308227753102</v>
      </c>
    </row>
    <row r="193" spans="2:2" x14ac:dyDescent="0.45">
      <c r="B193">
        <v>3.19559873736927</v>
      </c>
    </row>
    <row r="194" spans="2:2" x14ac:dyDescent="0.45">
      <c r="B194">
        <v>4.14128356382421</v>
      </c>
    </row>
    <row r="195" spans="2:2" x14ac:dyDescent="0.45">
      <c r="B195">
        <v>3.7576351457692301</v>
      </c>
    </row>
    <row r="196" spans="2:2" x14ac:dyDescent="0.45">
      <c r="B196">
        <v>2.54830986114264</v>
      </c>
    </row>
    <row r="197" spans="2:2" x14ac:dyDescent="0.45">
      <c r="B197">
        <v>2.3122172335711899</v>
      </c>
    </row>
    <row r="198" spans="2:2" x14ac:dyDescent="0.45">
      <c r="B198">
        <v>1.8146867910331099</v>
      </c>
    </row>
    <row r="199" spans="2:2" x14ac:dyDescent="0.45">
      <c r="B199">
        <v>1.52104965558026</v>
      </c>
    </row>
    <row r="200" spans="2:2" x14ac:dyDescent="0.45">
      <c r="B200">
        <v>1.09677823568912</v>
      </c>
    </row>
    <row r="201" spans="2:2" x14ac:dyDescent="0.45">
      <c r="B201">
        <v>1.1568025810554501</v>
      </c>
    </row>
    <row r="202" spans="2:2" x14ac:dyDescent="0.45">
      <c r="B202">
        <v>1.63912085298455</v>
      </c>
    </row>
    <row r="203" spans="2:2" x14ac:dyDescent="0.45">
      <c r="B203">
        <v>1.0724861596075399</v>
      </c>
    </row>
    <row r="204" spans="2:2" x14ac:dyDescent="0.45">
      <c r="B204">
        <v>1.7090504193029501</v>
      </c>
    </row>
    <row r="205" spans="2:2" x14ac:dyDescent="0.45">
      <c r="B205">
        <v>1.4264246237176299</v>
      </c>
    </row>
    <row r="206" spans="2:2" x14ac:dyDescent="0.45">
      <c r="B206">
        <v>1.7189900382311301</v>
      </c>
    </row>
    <row r="207" spans="2:2" x14ac:dyDescent="0.45">
      <c r="B207">
        <v>1.43378406651153</v>
      </c>
    </row>
    <row r="208" spans="2:2" x14ac:dyDescent="0.45">
      <c r="B208">
        <v>0.86698047401385303</v>
      </c>
    </row>
    <row r="209" spans="2:2" x14ac:dyDescent="0.45">
      <c r="B209">
        <v>0.86562574630390798</v>
      </c>
    </row>
    <row r="210" spans="2:2" x14ac:dyDescent="0.45">
      <c r="B210">
        <v>0.67797404455950105</v>
      </c>
    </row>
    <row r="211" spans="2:2" x14ac:dyDescent="0.45">
      <c r="B211">
        <v>8.3972040506456391</v>
      </c>
    </row>
    <row r="212" spans="2:2" x14ac:dyDescent="0.45">
      <c r="B212">
        <v>1.38495807295072</v>
      </c>
    </row>
    <row r="213" spans="2:2" x14ac:dyDescent="0.45">
      <c r="B213">
        <v>3.2458522809269699</v>
      </c>
    </row>
    <row r="214" spans="2:2" x14ac:dyDescent="0.45">
      <c r="B214">
        <v>0.70766088849438302</v>
      </c>
    </row>
    <row r="215" spans="2:2" x14ac:dyDescent="0.45">
      <c r="B215">
        <v>0.64290079706059799</v>
      </c>
    </row>
    <row r="216" spans="2:2" x14ac:dyDescent="0.45">
      <c r="B216">
        <v>0.70089460292418904</v>
      </c>
    </row>
    <row r="217" spans="2:2" x14ac:dyDescent="0.45">
      <c r="B217">
        <v>0.495632633195074</v>
      </c>
    </row>
    <row r="218" spans="2:2" x14ac:dyDescent="0.45">
      <c r="B218">
        <v>0.65363880903409999</v>
      </c>
    </row>
    <row r="219" spans="2:2" x14ac:dyDescent="0.45">
      <c r="B219">
        <v>0.51594378734570301</v>
      </c>
    </row>
    <row r="220" spans="2:2" x14ac:dyDescent="0.45">
      <c r="B220">
        <v>0.51038956477652797</v>
      </c>
    </row>
    <row r="221" spans="2:2" x14ac:dyDescent="0.45">
      <c r="B221">
        <v>0.86298499600727097</v>
      </c>
    </row>
    <row r="222" spans="2:2" x14ac:dyDescent="0.45">
      <c r="B222">
        <v>0.53103909679322103</v>
      </c>
    </row>
    <row r="223" spans="2:2" x14ac:dyDescent="0.45">
      <c r="B223">
        <v>0.73607345198963103</v>
      </c>
    </row>
    <row r="224" spans="2:2" x14ac:dyDescent="0.45">
      <c r="B224">
        <v>1.7901248772926299</v>
      </c>
    </row>
    <row r="225" spans="2:2" x14ac:dyDescent="0.45">
      <c r="B225">
        <v>0.62661541360050399</v>
      </c>
    </row>
    <row r="226" spans="2:2" x14ac:dyDescent="0.45">
      <c r="B226">
        <v>0.70947516360532004</v>
      </c>
    </row>
    <row r="227" spans="2:2" x14ac:dyDescent="0.45">
      <c r="B227">
        <v>0.67525862105224099</v>
      </c>
    </row>
    <row r="228" spans="2:2" x14ac:dyDescent="0.45">
      <c r="B228">
        <v>0.71416141882909101</v>
      </c>
    </row>
    <row r="229" spans="2:2" x14ac:dyDescent="0.45">
      <c r="B229">
        <v>0.60820411531777696</v>
      </c>
    </row>
    <row r="230" spans="2:2" x14ac:dyDescent="0.45">
      <c r="B230">
        <v>0.61593402684623899</v>
      </c>
    </row>
    <row r="231" spans="2:2" x14ac:dyDescent="0.45">
      <c r="B231">
        <v>0.64428319644253196</v>
      </c>
    </row>
    <row r="232" spans="2:2" x14ac:dyDescent="0.45">
      <c r="B232">
        <v>0.30793182665137298</v>
      </c>
    </row>
    <row r="233" spans="2:2" x14ac:dyDescent="0.45">
      <c r="B233">
        <v>0.95905836987677395</v>
      </c>
    </row>
    <row r="234" spans="2:2" x14ac:dyDescent="0.45">
      <c r="B234">
        <v>1.92430777708572</v>
      </c>
    </row>
    <row r="235" spans="2:2" x14ac:dyDescent="0.45">
      <c r="B235">
        <v>0.53798451459525298</v>
      </c>
    </row>
    <row r="236" spans="2:2" x14ac:dyDescent="0.45">
      <c r="B236">
        <v>0.81983202760469898</v>
      </c>
    </row>
    <row r="237" spans="2:2" x14ac:dyDescent="0.45">
      <c r="B237">
        <v>0.53403381707186504</v>
      </c>
    </row>
    <row r="238" spans="2:2" x14ac:dyDescent="0.45">
      <c r="B238">
        <v>2.0607167982941101</v>
      </c>
    </row>
    <row r="239" spans="2:2" x14ac:dyDescent="0.45">
      <c r="B239">
        <v>0.43501821197738599</v>
      </c>
    </row>
    <row r="240" spans="2:2" x14ac:dyDescent="0.45">
      <c r="B240">
        <v>0.49570435977694999</v>
      </c>
    </row>
    <row r="241" spans="2:2" x14ac:dyDescent="0.45">
      <c r="B241">
        <v>0.25383964966469502</v>
      </c>
    </row>
    <row r="242" spans="2:2" x14ac:dyDescent="0.45">
      <c r="B242">
        <v>1.9472669801026901</v>
      </c>
    </row>
    <row r="243" spans="2:2" x14ac:dyDescent="0.45">
      <c r="B243">
        <v>0.40923182209998499</v>
      </c>
    </row>
    <row r="244" spans="2:2" x14ac:dyDescent="0.45">
      <c r="B244">
        <v>0.948807535069215</v>
      </c>
    </row>
    <row r="245" spans="2:2" x14ac:dyDescent="0.45">
      <c r="B245">
        <v>0.64284162507373799</v>
      </c>
    </row>
    <row r="246" spans="2:2" x14ac:dyDescent="0.45">
      <c r="B246">
        <v>5.4225786088799603</v>
      </c>
    </row>
    <row r="247" spans="2:2" x14ac:dyDescent="0.45">
      <c r="B247">
        <v>0.57890981081774195</v>
      </c>
    </row>
    <row r="248" spans="2:2" x14ac:dyDescent="0.45">
      <c r="B248">
        <v>0.528034872774928</v>
      </c>
    </row>
    <row r="249" spans="2:2" x14ac:dyDescent="0.45">
      <c r="B249">
        <v>2.3889946567134399</v>
      </c>
    </row>
    <row r="250" spans="2:2" x14ac:dyDescent="0.45">
      <c r="B250">
        <v>2.8849009398604499</v>
      </c>
    </row>
    <row r="251" spans="2:2" x14ac:dyDescent="0.45">
      <c r="B251">
        <v>0.65022725972803797</v>
      </c>
    </row>
    <row r="252" spans="2:2" x14ac:dyDescent="0.45">
      <c r="B252">
        <v>0.36734426818798699</v>
      </c>
    </row>
    <row r="253" spans="2:2" x14ac:dyDescent="0.45">
      <c r="B253">
        <v>0.36468802769762698</v>
      </c>
    </row>
    <row r="254" spans="2:2" x14ac:dyDescent="0.45">
      <c r="B254">
        <v>2.6022352144974699</v>
      </c>
    </row>
    <row r="255" spans="2:2" x14ac:dyDescent="0.45">
      <c r="B255">
        <v>0.40917859925962702</v>
      </c>
    </row>
    <row r="256" spans="2:2" x14ac:dyDescent="0.45">
      <c r="B256">
        <v>0.49820728156334598</v>
      </c>
    </row>
    <row r="257" spans="2:2" x14ac:dyDescent="0.45">
      <c r="B257">
        <v>1.8514335396900199</v>
      </c>
    </row>
    <row r="258" spans="2:2" x14ac:dyDescent="0.45">
      <c r="B258">
        <v>0.37675435547450498</v>
      </c>
    </row>
    <row r="259" spans="2:2" x14ac:dyDescent="0.45">
      <c r="B259">
        <v>0.43510198983415399</v>
      </c>
    </row>
    <row r="260" spans="2:2" x14ac:dyDescent="0.45">
      <c r="B260">
        <v>0.31073060656130103</v>
      </c>
    </row>
    <row r="261" spans="2:2" x14ac:dyDescent="0.45">
      <c r="B261">
        <v>0.41496544440161698</v>
      </c>
    </row>
    <row r="262" spans="2:2" x14ac:dyDescent="0.45">
      <c r="B262">
        <v>0.80923474577833598</v>
      </c>
    </row>
    <row r="263" spans="2:2" x14ac:dyDescent="0.45">
      <c r="B263">
        <v>0.328426250861448</v>
      </c>
    </row>
    <row r="264" spans="2:2" x14ac:dyDescent="0.45">
      <c r="B264">
        <v>0.57680200210371801</v>
      </c>
    </row>
    <row r="265" spans="2:2" x14ac:dyDescent="0.45">
      <c r="B265">
        <v>0.31462850510812501</v>
      </c>
    </row>
    <row r="266" spans="2:2" x14ac:dyDescent="0.45">
      <c r="B266">
        <v>0.24991854141522701</v>
      </c>
    </row>
    <row r="267" spans="2:2" x14ac:dyDescent="0.45">
      <c r="B267">
        <v>0.49574034695310198</v>
      </c>
    </row>
    <row r="268" spans="2:2" x14ac:dyDescent="0.45">
      <c r="B268">
        <v>2.4185412234213302</v>
      </c>
    </row>
    <row r="269" spans="2:2" x14ac:dyDescent="0.45">
      <c r="B269">
        <v>0.55782033963514099</v>
      </c>
    </row>
    <row r="270" spans="2:2" x14ac:dyDescent="0.45">
      <c r="B270">
        <v>2.3978528145558302</v>
      </c>
    </row>
    <row r="271" spans="2:2" x14ac:dyDescent="0.45">
      <c r="B271">
        <v>0.55365921487230196</v>
      </c>
    </row>
    <row r="272" spans="2:2" x14ac:dyDescent="0.45">
      <c r="B272">
        <v>0.52799575862979198</v>
      </c>
    </row>
    <row r="273" spans="2:2" x14ac:dyDescent="0.45">
      <c r="B273">
        <v>0.546898757998869</v>
      </c>
    </row>
    <row r="274" spans="2:2" x14ac:dyDescent="0.45">
      <c r="B274">
        <v>1.48142369529417</v>
      </c>
    </row>
    <row r="275" spans="2:2" x14ac:dyDescent="0.45">
      <c r="B275">
        <v>2.0350823036260501</v>
      </c>
    </row>
    <row r="276" spans="2:2" x14ac:dyDescent="0.45">
      <c r="B276">
        <v>2.0364080848641102</v>
      </c>
    </row>
    <row r="277" spans="2:2" x14ac:dyDescent="0.45">
      <c r="B277">
        <v>2.0715636320145498</v>
      </c>
    </row>
    <row r="278" spans="2:2" x14ac:dyDescent="0.45">
      <c r="B278">
        <v>1.0911266975806999</v>
      </c>
    </row>
    <row r="279" spans="2:2" x14ac:dyDescent="0.45">
      <c r="B279">
        <v>0.64688522695509099</v>
      </c>
    </row>
    <row r="280" spans="2:2" x14ac:dyDescent="0.45">
      <c r="B280">
        <v>0.60770933107221503</v>
      </c>
    </row>
    <row r="281" spans="2:2" x14ac:dyDescent="0.45">
      <c r="B281">
        <v>1.9074889807883</v>
      </c>
    </row>
    <row r="282" spans="2:2" x14ac:dyDescent="0.45">
      <c r="B282">
        <v>0.75769751531534901</v>
      </c>
    </row>
    <row r="283" spans="2:2" x14ac:dyDescent="0.45">
      <c r="B283">
        <v>0.682151513742281</v>
      </c>
    </row>
    <row r="284" spans="2:2" x14ac:dyDescent="0.45">
      <c r="B284">
        <v>0.70942986480658998</v>
      </c>
    </row>
    <row r="285" spans="2:2" x14ac:dyDescent="0.45">
      <c r="B285">
        <v>2.0585573862593902</v>
      </c>
    </row>
    <row r="286" spans="2:2" x14ac:dyDescent="0.45">
      <c r="B286">
        <v>1.4354844789568899</v>
      </c>
    </row>
    <row r="287" spans="2:2" x14ac:dyDescent="0.45">
      <c r="B287">
        <v>0.96963924749920904</v>
      </c>
    </row>
    <row r="288" spans="2:2" x14ac:dyDescent="0.45">
      <c r="B288">
        <v>0.50376983574633605</v>
      </c>
    </row>
    <row r="289" spans="2:2" x14ac:dyDescent="0.45">
      <c r="B289">
        <v>0.68755275406878802</v>
      </c>
    </row>
    <row r="290" spans="2:2" x14ac:dyDescent="0.45">
      <c r="B290">
        <v>0.74006168589278398</v>
      </c>
    </row>
    <row r="291" spans="2:2" x14ac:dyDescent="0.45">
      <c r="B291">
        <v>2.4139094841959499</v>
      </c>
    </row>
    <row r="292" spans="2:2" x14ac:dyDescent="0.45">
      <c r="B292">
        <v>1.4449155128639</v>
      </c>
    </row>
    <row r="293" spans="2:2" x14ac:dyDescent="0.45">
      <c r="B293">
        <v>1.0007640637666499</v>
      </c>
    </row>
    <row r="294" spans="2:2" x14ac:dyDescent="0.45">
      <c r="B294">
        <v>0.51586636319992196</v>
      </c>
    </row>
    <row r="295" spans="2:2" x14ac:dyDescent="0.45">
      <c r="B295">
        <v>0.73466213252220902</v>
      </c>
    </row>
    <row r="296" spans="2:2" x14ac:dyDescent="0.45">
      <c r="B296">
        <v>0.74273238733296698</v>
      </c>
    </row>
    <row r="297" spans="2:2" x14ac:dyDescent="0.45">
      <c r="B297">
        <v>2.4585877167400301</v>
      </c>
    </row>
    <row r="298" spans="2:2" x14ac:dyDescent="0.45">
      <c r="B298">
        <v>0.52802886813596706</v>
      </c>
    </row>
    <row r="299" spans="2:2" x14ac:dyDescent="0.45">
      <c r="B299">
        <v>0.53475460960013599</v>
      </c>
    </row>
    <row r="300" spans="2:2" x14ac:dyDescent="0.45">
      <c r="B300">
        <v>0.85886260787031798</v>
      </c>
    </row>
    <row r="301" spans="2:2" x14ac:dyDescent="0.45">
      <c r="B301">
        <v>0.55636467878922702</v>
      </c>
    </row>
    <row r="302" spans="2:2" x14ac:dyDescent="0.45">
      <c r="B302">
        <v>0.89807322218470598</v>
      </c>
    </row>
    <row r="303" spans="2:2" x14ac:dyDescent="0.45">
      <c r="B303">
        <v>0.58476176274361402</v>
      </c>
    </row>
    <row r="304" spans="2:2" x14ac:dyDescent="0.45">
      <c r="B304">
        <v>0.97500967213960599</v>
      </c>
    </row>
    <row r="305" spans="2:2" x14ac:dyDescent="0.45">
      <c r="B305">
        <v>0.69827393757323697</v>
      </c>
    </row>
    <row r="306" spans="2:2" x14ac:dyDescent="0.45">
      <c r="B306">
        <v>0.57411733559459099</v>
      </c>
    </row>
    <row r="307" spans="2:2" x14ac:dyDescent="0.45">
      <c r="B307">
        <v>0.57122557057015799</v>
      </c>
    </row>
    <row r="308" spans="2:2" x14ac:dyDescent="0.45">
      <c r="B308">
        <v>6.7384150262924098</v>
      </c>
    </row>
    <row r="309" spans="2:2" x14ac:dyDescent="0.45">
      <c r="B309">
        <v>0.58205298790397098</v>
      </c>
    </row>
    <row r="310" spans="2:2" x14ac:dyDescent="0.45">
      <c r="B310">
        <v>0.58474978084045004</v>
      </c>
    </row>
    <row r="311" spans="2:2" x14ac:dyDescent="0.45">
      <c r="B311">
        <v>2.1390679988886001</v>
      </c>
    </row>
    <row r="312" spans="2:2" x14ac:dyDescent="0.45">
      <c r="B312">
        <v>1.4902488292307099</v>
      </c>
    </row>
    <row r="313" spans="2:2" x14ac:dyDescent="0.45">
      <c r="B313">
        <v>0.53484097122153595</v>
      </c>
    </row>
    <row r="314" spans="2:2" x14ac:dyDescent="0.45">
      <c r="B314">
        <v>0.335061160015029</v>
      </c>
    </row>
    <row r="315" spans="2:2" x14ac:dyDescent="0.45">
      <c r="B315">
        <v>0.40379114379363401</v>
      </c>
    </row>
    <row r="316" spans="2:2" x14ac:dyDescent="0.45">
      <c r="B316">
        <v>1.5421386607897301</v>
      </c>
    </row>
    <row r="317" spans="2:2" x14ac:dyDescent="0.45">
      <c r="B317">
        <v>0.66049569761151306</v>
      </c>
    </row>
    <row r="318" spans="2:2" x14ac:dyDescent="0.45">
      <c r="B318">
        <v>1.4232966432082399</v>
      </c>
    </row>
    <row r="319" spans="2:2" x14ac:dyDescent="0.45">
      <c r="B319">
        <v>2.3659692369524601</v>
      </c>
    </row>
    <row r="320" spans="2:2" x14ac:dyDescent="0.45">
      <c r="B320">
        <v>0.62311932176999496</v>
      </c>
    </row>
    <row r="321" spans="2:2" x14ac:dyDescent="0.45">
      <c r="B321">
        <v>0.59141308091132905</v>
      </c>
    </row>
    <row r="322" spans="2:2" x14ac:dyDescent="0.45">
      <c r="B322">
        <v>0.63606833781235805</v>
      </c>
    </row>
    <row r="323" spans="2:2" x14ac:dyDescent="0.45">
      <c r="B323">
        <v>0.72117934161880104</v>
      </c>
    </row>
    <row r="324" spans="2:2" x14ac:dyDescent="0.45">
      <c r="B324">
        <v>0.72117934161880104</v>
      </c>
    </row>
    <row r="325" spans="2:2" x14ac:dyDescent="0.45">
      <c r="B325">
        <v>0.45104230553168301</v>
      </c>
    </row>
    <row r="326" spans="2:2" x14ac:dyDescent="0.45">
      <c r="B326">
        <v>1.5962929253195099</v>
      </c>
    </row>
    <row r="327" spans="2:2" x14ac:dyDescent="0.45">
      <c r="B327">
        <v>1.8061860477773699</v>
      </c>
    </row>
    <row r="328" spans="2:2" x14ac:dyDescent="0.45">
      <c r="B328">
        <v>0.382132102506897</v>
      </c>
    </row>
    <row r="329" spans="2:2" x14ac:dyDescent="0.45">
      <c r="B329">
        <v>2.6919339412781502</v>
      </c>
    </row>
    <row r="330" spans="2:2" x14ac:dyDescent="0.45">
      <c r="B330">
        <v>2.8107406901965302</v>
      </c>
    </row>
    <row r="331" spans="2:2" x14ac:dyDescent="0.45">
      <c r="B331">
        <v>3.4070340657843299</v>
      </c>
    </row>
    <row r="332" spans="2:2" x14ac:dyDescent="0.45">
      <c r="B332">
        <v>0.46725397403672297</v>
      </c>
    </row>
    <row r="333" spans="2:2" x14ac:dyDescent="0.45">
      <c r="B333">
        <v>0.51318532544488704</v>
      </c>
    </row>
    <row r="334" spans="2:2" x14ac:dyDescent="0.45">
      <c r="B334">
        <v>0.49562511681559401</v>
      </c>
    </row>
    <row r="335" spans="2:2" x14ac:dyDescent="0.45">
      <c r="B335">
        <v>1.0764219081919499</v>
      </c>
    </row>
    <row r="336" spans="2:2" x14ac:dyDescent="0.45">
      <c r="B336">
        <v>0.911538686821463</v>
      </c>
    </row>
    <row r="337" spans="2:2" x14ac:dyDescent="0.45">
      <c r="B337">
        <v>3.9140160556212597E-2</v>
      </c>
    </row>
    <row r="338" spans="2:2" x14ac:dyDescent="0.45">
      <c r="B338">
        <v>0.911538686821463</v>
      </c>
    </row>
    <row r="339" spans="2:2" x14ac:dyDescent="0.45">
      <c r="B339">
        <v>0.67517958618729501</v>
      </c>
    </row>
    <row r="340" spans="2:2" x14ac:dyDescent="0.45">
      <c r="B340">
        <v>0.229558698335843</v>
      </c>
    </row>
    <row r="341" spans="2:2" x14ac:dyDescent="0.45">
      <c r="B341">
        <v>0.434814948600874</v>
      </c>
    </row>
    <row r="342" spans="2:2" x14ac:dyDescent="0.45">
      <c r="B342">
        <v>1.0764219081919499</v>
      </c>
    </row>
    <row r="343" spans="2:2" x14ac:dyDescent="0.45">
      <c r="B343">
        <v>0.47001439347194501</v>
      </c>
    </row>
    <row r="344" spans="2:2" x14ac:dyDescent="0.45">
      <c r="B344">
        <v>0.65255759974960703</v>
      </c>
    </row>
    <row r="345" spans="2:2" x14ac:dyDescent="0.45">
      <c r="B345">
        <v>0.894039030646266</v>
      </c>
    </row>
    <row r="346" spans="2:2" x14ac:dyDescent="0.45">
      <c r="B346">
        <v>0.44840479623756302</v>
      </c>
    </row>
    <row r="347" spans="2:2" x14ac:dyDescent="0.45">
      <c r="B347">
        <v>1.0884914059080799</v>
      </c>
    </row>
    <row r="348" spans="2:2" x14ac:dyDescent="0.45">
      <c r="B348">
        <v>0.52807270850238797</v>
      </c>
    </row>
    <row r="349" spans="2:2" x14ac:dyDescent="0.45">
      <c r="B349">
        <v>0.79683591110698304</v>
      </c>
    </row>
    <row r="350" spans="2:2" x14ac:dyDescent="0.45">
      <c r="B350">
        <v>0.97239385642156695</v>
      </c>
    </row>
    <row r="351" spans="2:2" x14ac:dyDescent="0.45">
      <c r="B351">
        <v>0.911538686821463</v>
      </c>
    </row>
    <row r="352" spans="2:2" x14ac:dyDescent="0.45">
      <c r="B352">
        <v>0.79281826689260904</v>
      </c>
    </row>
    <row r="353" spans="2:2" x14ac:dyDescent="0.45">
      <c r="B353">
        <v>0.72247914320768103</v>
      </c>
    </row>
    <row r="354" spans="2:2" x14ac:dyDescent="0.45">
      <c r="B354">
        <v>0.67523466868999604</v>
      </c>
    </row>
    <row r="355" spans="2:2" x14ac:dyDescent="0.45">
      <c r="B355">
        <v>0.826538392192533</v>
      </c>
    </row>
    <row r="356" spans="2:2" x14ac:dyDescent="0.45">
      <c r="B356">
        <v>0.82775685269808796</v>
      </c>
    </row>
    <row r="357" spans="2:2" x14ac:dyDescent="0.45">
      <c r="B357">
        <v>0.47052484942039802</v>
      </c>
    </row>
    <row r="358" spans="2:2" x14ac:dyDescent="0.45">
      <c r="B358">
        <v>0.64995384638350295</v>
      </c>
    </row>
    <row r="359" spans="2:2" x14ac:dyDescent="0.45">
      <c r="B359">
        <v>2.9587894957095902</v>
      </c>
    </row>
    <row r="360" spans="2:2" x14ac:dyDescent="0.45">
      <c r="B360">
        <v>2.7172443422024899</v>
      </c>
    </row>
    <row r="361" spans="2:2" x14ac:dyDescent="0.45">
      <c r="B361">
        <v>0.92537358248243495</v>
      </c>
    </row>
    <row r="362" spans="2:2" x14ac:dyDescent="0.45">
      <c r="B362">
        <v>0.93213751271957102</v>
      </c>
    </row>
    <row r="363" spans="2:2" x14ac:dyDescent="0.45">
      <c r="B363">
        <v>0.94298049068224998</v>
      </c>
    </row>
    <row r="364" spans="2:2" x14ac:dyDescent="0.45">
      <c r="B364">
        <v>0.61985537435923499</v>
      </c>
    </row>
    <row r="365" spans="2:2" x14ac:dyDescent="0.45">
      <c r="B365">
        <v>0.588781530003189</v>
      </c>
    </row>
    <row r="366" spans="2:2" x14ac:dyDescent="0.45">
      <c r="B366">
        <v>0.61979138445262705</v>
      </c>
    </row>
    <row r="367" spans="2:2" x14ac:dyDescent="0.45">
      <c r="B367">
        <v>0.64418684187916697</v>
      </c>
    </row>
    <row r="368" spans="2:2" x14ac:dyDescent="0.45">
      <c r="B368">
        <v>0.67253509249344301</v>
      </c>
    </row>
    <row r="369" spans="2:2" x14ac:dyDescent="0.45">
      <c r="B369">
        <v>1.2962421179077901</v>
      </c>
    </row>
    <row r="370" spans="2:2" x14ac:dyDescent="0.45">
      <c r="B370">
        <v>0.55117399185502602</v>
      </c>
    </row>
    <row r="371" spans="2:2" x14ac:dyDescent="0.45">
      <c r="B371">
        <v>0.28631216753828298</v>
      </c>
    </row>
    <row r="372" spans="2:2" x14ac:dyDescent="0.45">
      <c r="B372">
        <v>0.57397012310891904</v>
      </c>
    </row>
    <row r="373" spans="2:2" x14ac:dyDescent="0.45">
      <c r="B373">
        <v>0.38226536897465502</v>
      </c>
    </row>
    <row r="374" spans="2:2" x14ac:dyDescent="0.45">
      <c r="B374">
        <v>0.58206605632542296</v>
      </c>
    </row>
    <row r="375" spans="2:2" x14ac:dyDescent="0.45">
      <c r="B375">
        <v>0.50643690351009996</v>
      </c>
    </row>
    <row r="376" spans="2:2" x14ac:dyDescent="0.45">
      <c r="B376">
        <v>0.61442814675619795</v>
      </c>
    </row>
    <row r="377" spans="2:2" x14ac:dyDescent="0.45">
      <c r="B377">
        <v>0.78348028178767903</v>
      </c>
    </row>
    <row r="378" spans="2:2" x14ac:dyDescent="0.45">
      <c r="B378">
        <v>0.52263771467980302</v>
      </c>
    </row>
    <row r="379" spans="2:2" x14ac:dyDescent="0.45">
      <c r="B379">
        <v>0.56314532941824202</v>
      </c>
    </row>
    <row r="380" spans="2:2" x14ac:dyDescent="0.45">
      <c r="B380">
        <v>0.51859007628379705</v>
      </c>
    </row>
    <row r="381" spans="2:2" x14ac:dyDescent="0.45">
      <c r="B381">
        <v>0.66588710010938101</v>
      </c>
    </row>
    <row r="382" spans="2:2" x14ac:dyDescent="0.45">
      <c r="B382">
        <v>0.48092733215764</v>
      </c>
    </row>
    <row r="383" spans="2:2" x14ac:dyDescent="0.45">
      <c r="B383">
        <v>1.44842004913317</v>
      </c>
    </row>
    <row r="384" spans="2:2" x14ac:dyDescent="0.45">
      <c r="B384">
        <v>0.42947818239285201</v>
      </c>
    </row>
    <row r="385" spans="2:2" x14ac:dyDescent="0.45">
      <c r="B385">
        <v>0.30800665089114898</v>
      </c>
    </row>
    <row r="386" spans="2:2" x14ac:dyDescent="0.45">
      <c r="B386">
        <v>0.57129365400156695</v>
      </c>
    </row>
    <row r="387" spans="2:2" x14ac:dyDescent="0.45">
      <c r="B387">
        <v>2.4054106849495001</v>
      </c>
    </row>
    <row r="388" spans="2:2" x14ac:dyDescent="0.45">
      <c r="B388">
        <v>1.04546392077557</v>
      </c>
    </row>
    <row r="389" spans="2:2" x14ac:dyDescent="0.45">
      <c r="B389">
        <v>0.41185149779862601</v>
      </c>
    </row>
    <row r="390" spans="2:2" x14ac:dyDescent="0.45">
      <c r="B390">
        <v>0.73619422958749903</v>
      </c>
    </row>
    <row r="391" spans="2:2" x14ac:dyDescent="0.45">
      <c r="B391">
        <v>0.47531978006741599</v>
      </c>
    </row>
    <row r="392" spans="2:2" x14ac:dyDescent="0.45">
      <c r="B392">
        <v>0.72516314032628804</v>
      </c>
    </row>
    <row r="393" spans="2:2" x14ac:dyDescent="0.45">
      <c r="B393">
        <v>0.656412258671489</v>
      </c>
    </row>
    <row r="394" spans="2:2" x14ac:dyDescent="0.45">
      <c r="B394">
        <v>0.99432477908295502</v>
      </c>
    </row>
    <row r="395" spans="2:2" x14ac:dyDescent="0.45">
      <c r="B395">
        <v>0.44290965030775797</v>
      </c>
    </row>
    <row r="396" spans="2:2" x14ac:dyDescent="0.45">
      <c r="B396">
        <v>0.73492433987213002</v>
      </c>
    </row>
    <row r="397" spans="2:2" x14ac:dyDescent="0.45">
      <c r="B397">
        <v>1.0048084297884301</v>
      </c>
    </row>
    <row r="398" spans="2:2" x14ac:dyDescent="0.45">
      <c r="B398">
        <v>0.825269055299514</v>
      </c>
    </row>
    <row r="399" spans="2:2" x14ac:dyDescent="0.45">
      <c r="B399">
        <v>1.24860571307653</v>
      </c>
    </row>
    <row r="400" spans="2:2" x14ac:dyDescent="0.45">
      <c r="B400">
        <v>1.0239331222977599</v>
      </c>
    </row>
    <row r="401" spans="2:2" x14ac:dyDescent="0.45">
      <c r="B401">
        <v>0.61442675280870196</v>
      </c>
    </row>
    <row r="402" spans="2:2" x14ac:dyDescent="0.45">
      <c r="B402">
        <v>0.685026678661243</v>
      </c>
    </row>
    <row r="403" spans="2:2" x14ac:dyDescent="0.45">
      <c r="B403">
        <v>0.59305742228651304</v>
      </c>
    </row>
    <row r="404" spans="2:2" x14ac:dyDescent="0.45">
      <c r="B404">
        <v>0.537449865208666</v>
      </c>
    </row>
    <row r="405" spans="2:2" x14ac:dyDescent="0.45">
      <c r="B405">
        <v>0.70972599353052901</v>
      </c>
    </row>
    <row r="406" spans="2:2" x14ac:dyDescent="0.45">
      <c r="B406">
        <v>0.92937138525280205</v>
      </c>
    </row>
    <row r="407" spans="2:2" x14ac:dyDescent="0.45">
      <c r="B407">
        <v>0.77290581722945895</v>
      </c>
    </row>
    <row r="408" spans="2:2" x14ac:dyDescent="0.45">
      <c r="B408">
        <v>0.91445279438355498</v>
      </c>
    </row>
    <row r="409" spans="2:2" x14ac:dyDescent="0.45">
      <c r="B409">
        <v>0.61442675280870196</v>
      </c>
    </row>
    <row r="410" spans="2:2" x14ac:dyDescent="0.45">
      <c r="B410">
        <v>0.61586296239830896</v>
      </c>
    </row>
    <row r="411" spans="2:2" x14ac:dyDescent="0.45">
      <c r="B411">
        <v>0.98068310098811495</v>
      </c>
    </row>
    <row r="412" spans="2:2" x14ac:dyDescent="0.45">
      <c r="B412">
        <v>1.0638294857851101</v>
      </c>
    </row>
    <row r="413" spans="2:2" x14ac:dyDescent="0.45">
      <c r="B413">
        <v>1.9360123761180299</v>
      </c>
    </row>
    <row r="414" spans="2:2" x14ac:dyDescent="0.45">
      <c r="B414">
        <v>1.6167033693208901</v>
      </c>
    </row>
    <row r="415" spans="2:2" x14ac:dyDescent="0.45">
      <c r="B415">
        <v>0.470039418251672</v>
      </c>
    </row>
    <row r="416" spans="2:2" x14ac:dyDescent="0.45">
      <c r="B416">
        <v>0.48187786746842198</v>
      </c>
    </row>
    <row r="417" spans="2:2" x14ac:dyDescent="0.45">
      <c r="B417">
        <v>0.32835799101830998</v>
      </c>
    </row>
    <row r="418" spans="2:2" x14ac:dyDescent="0.45">
      <c r="B418">
        <v>1.09780095484456</v>
      </c>
    </row>
    <row r="419" spans="2:2" x14ac:dyDescent="0.45">
      <c r="B419">
        <v>0.83354963260749104</v>
      </c>
    </row>
    <row r="420" spans="2:2" x14ac:dyDescent="0.45">
      <c r="B420">
        <v>0.87252923655850201</v>
      </c>
    </row>
    <row r="421" spans="2:2" x14ac:dyDescent="0.45">
      <c r="B421">
        <v>1.0915647453849699</v>
      </c>
    </row>
    <row r="422" spans="2:2" x14ac:dyDescent="0.45">
      <c r="B422">
        <v>1.0504077312187201</v>
      </c>
    </row>
    <row r="423" spans="2:2" x14ac:dyDescent="0.45">
      <c r="B423">
        <v>1.0839232528438401</v>
      </c>
    </row>
    <row r="424" spans="2:2" x14ac:dyDescent="0.45">
      <c r="B424">
        <v>1.1097416143944701</v>
      </c>
    </row>
    <row r="425" spans="2:2" x14ac:dyDescent="0.45">
      <c r="B425">
        <v>0.47591631591078498</v>
      </c>
    </row>
    <row r="426" spans="2:2" x14ac:dyDescent="0.45">
      <c r="B426">
        <v>0.67240263669241795</v>
      </c>
    </row>
    <row r="427" spans="2:2" x14ac:dyDescent="0.45">
      <c r="B427">
        <v>0.33497858602181901</v>
      </c>
    </row>
    <row r="428" spans="2:2" x14ac:dyDescent="0.45">
      <c r="B428">
        <v>1.1586669691748599</v>
      </c>
    </row>
    <row r="429" spans="2:2" x14ac:dyDescent="0.45">
      <c r="B429">
        <v>0.96451591137528503</v>
      </c>
    </row>
    <row r="430" spans="2:2" x14ac:dyDescent="0.45">
      <c r="B430">
        <v>0.95774640589503701</v>
      </c>
    </row>
    <row r="431" spans="2:2" x14ac:dyDescent="0.45">
      <c r="B431">
        <v>1.2158670688814801</v>
      </c>
    </row>
    <row r="432" spans="2:2" x14ac:dyDescent="0.45">
      <c r="B432">
        <v>1.0802542561528301</v>
      </c>
    </row>
    <row r="433" spans="2:2" x14ac:dyDescent="0.45">
      <c r="B433">
        <v>1.59070891898487</v>
      </c>
    </row>
    <row r="434" spans="2:2" x14ac:dyDescent="0.45">
      <c r="B434">
        <v>1.1755658187761799</v>
      </c>
    </row>
    <row r="435" spans="2:2" x14ac:dyDescent="0.45">
      <c r="B435">
        <v>0.39435649797639299</v>
      </c>
    </row>
    <row r="436" spans="2:2" x14ac:dyDescent="0.45">
      <c r="B436">
        <v>1.17820017437793</v>
      </c>
    </row>
    <row r="437" spans="2:2" x14ac:dyDescent="0.45">
      <c r="B437">
        <v>2.87780843196632</v>
      </c>
    </row>
    <row r="438" spans="2:2" x14ac:dyDescent="0.45">
      <c r="B438">
        <v>1.9299862360609099</v>
      </c>
    </row>
    <row r="439" spans="2:2" x14ac:dyDescent="0.45">
      <c r="B439">
        <v>1.0657238688402499</v>
      </c>
    </row>
    <row r="440" spans="2:2" x14ac:dyDescent="0.45">
      <c r="B440">
        <v>0.99014372148549201</v>
      </c>
    </row>
    <row r="441" spans="2:2" x14ac:dyDescent="0.45">
      <c r="B441">
        <v>0.50379844163076104</v>
      </c>
    </row>
    <row r="442" spans="2:2" x14ac:dyDescent="0.45">
      <c r="B442">
        <v>0.93999143718020195</v>
      </c>
    </row>
    <row r="443" spans="2:2" x14ac:dyDescent="0.45">
      <c r="B443">
        <v>0.74820050572574404</v>
      </c>
    </row>
    <row r="444" spans="2:2" x14ac:dyDescent="0.45">
      <c r="B444">
        <v>1.54246740591484</v>
      </c>
    </row>
    <row r="445" spans="2:2" x14ac:dyDescent="0.45">
      <c r="B445">
        <v>1.4646653615537499</v>
      </c>
    </row>
    <row r="446" spans="2:2" x14ac:dyDescent="0.45">
      <c r="B446">
        <v>1.0969440259582099</v>
      </c>
    </row>
    <row r="447" spans="2:2" x14ac:dyDescent="0.45">
      <c r="B447">
        <v>1.36947215093172</v>
      </c>
    </row>
    <row r="448" spans="2:2" x14ac:dyDescent="0.45">
      <c r="B448">
        <v>0.47827114007870403</v>
      </c>
    </row>
    <row r="449" spans="2:2" x14ac:dyDescent="0.45">
      <c r="B449">
        <v>1.8438335851135399</v>
      </c>
    </row>
    <row r="450" spans="2:2" x14ac:dyDescent="0.45">
      <c r="B450">
        <v>11.987300948475101</v>
      </c>
    </row>
    <row r="451" spans="2:2" x14ac:dyDescent="0.45">
      <c r="B451">
        <v>0.71307165348342805</v>
      </c>
    </row>
    <row r="452" spans="2:2" x14ac:dyDescent="0.45">
      <c r="B452">
        <v>0.740595055024316</v>
      </c>
    </row>
    <row r="453" spans="2:2" x14ac:dyDescent="0.45">
      <c r="B453">
        <v>0.66979249341444203</v>
      </c>
    </row>
    <row r="454" spans="2:2" x14ac:dyDescent="0.45">
      <c r="B454">
        <v>0.61047222014362101</v>
      </c>
    </row>
    <row r="455" spans="2:2" x14ac:dyDescent="0.45">
      <c r="B455">
        <v>0.59557858847632505</v>
      </c>
    </row>
    <row r="456" spans="2:2" x14ac:dyDescent="0.45">
      <c r="B456">
        <v>0.55099805043693995</v>
      </c>
    </row>
    <row r="457" spans="2:2" x14ac:dyDescent="0.45">
      <c r="B457">
        <v>0.55774676143821</v>
      </c>
    </row>
    <row r="458" spans="2:2" x14ac:dyDescent="0.45">
      <c r="B458">
        <v>0.79948403991113204</v>
      </c>
    </row>
    <row r="459" spans="2:2" x14ac:dyDescent="0.45">
      <c r="B459">
        <v>0.71728309209741103</v>
      </c>
    </row>
    <row r="460" spans="2:2" x14ac:dyDescent="0.45">
      <c r="B460">
        <v>0.77266006058995695</v>
      </c>
    </row>
    <row r="461" spans="2:2" x14ac:dyDescent="0.45">
      <c r="B461">
        <v>3.7499222886660899</v>
      </c>
    </row>
    <row r="462" spans="2:2" x14ac:dyDescent="0.45">
      <c r="B462">
        <v>1.0985621771844001</v>
      </c>
    </row>
    <row r="463" spans="2:2" x14ac:dyDescent="0.45">
      <c r="B463">
        <v>1.21326066254496</v>
      </c>
    </row>
    <row r="464" spans="2:2" x14ac:dyDescent="0.45">
      <c r="B464">
        <v>1.13595146056699</v>
      </c>
    </row>
    <row r="465" spans="2:2" x14ac:dyDescent="0.45">
      <c r="B465">
        <v>0.77257488048980905</v>
      </c>
    </row>
    <row r="466" spans="2:2" x14ac:dyDescent="0.45">
      <c r="B466">
        <v>0.82656581195143597</v>
      </c>
    </row>
    <row r="467" spans="2:2" x14ac:dyDescent="0.45">
      <c r="B467">
        <v>0.779251804495254</v>
      </c>
    </row>
    <row r="468" spans="2:2" x14ac:dyDescent="0.45">
      <c r="B468">
        <v>3.9107282130657701</v>
      </c>
    </row>
    <row r="469" spans="2:2" x14ac:dyDescent="0.45">
      <c r="B469">
        <v>3.2781477351542798</v>
      </c>
    </row>
    <row r="470" spans="2:2" x14ac:dyDescent="0.45">
      <c r="B470">
        <v>0.77949626124941196</v>
      </c>
    </row>
    <row r="471" spans="2:2" x14ac:dyDescent="0.45">
      <c r="B471">
        <v>0.86165857281648395</v>
      </c>
    </row>
    <row r="472" spans="2:2" x14ac:dyDescent="0.45">
      <c r="B472">
        <v>0.60672971611257298</v>
      </c>
    </row>
    <row r="473" spans="2:2" x14ac:dyDescent="0.45">
      <c r="B473">
        <v>0.87785942024543195</v>
      </c>
    </row>
    <row r="474" spans="2:2" x14ac:dyDescent="0.45">
      <c r="B474">
        <v>1.0146190548459899</v>
      </c>
    </row>
    <row r="475" spans="2:2" x14ac:dyDescent="0.45">
      <c r="B475">
        <v>1.0467468219651299</v>
      </c>
    </row>
    <row r="476" spans="2:2" x14ac:dyDescent="0.45">
      <c r="B476">
        <v>0.409239596867146</v>
      </c>
    </row>
    <row r="477" spans="2:2" x14ac:dyDescent="0.45">
      <c r="B477">
        <v>0.40921738472966102</v>
      </c>
    </row>
    <row r="478" spans="2:2" x14ac:dyDescent="0.45">
      <c r="B478">
        <v>0.58208525231874497</v>
      </c>
    </row>
    <row r="479" spans="2:2" x14ac:dyDescent="0.45">
      <c r="B479">
        <v>0.58479153615075097</v>
      </c>
    </row>
    <row r="480" spans="2:2" x14ac:dyDescent="0.45">
      <c r="B480">
        <v>0.46458843169132502</v>
      </c>
    </row>
    <row r="481" spans="2:2" x14ac:dyDescent="0.45">
      <c r="B481">
        <v>0.57808156846130199</v>
      </c>
    </row>
    <row r="482" spans="2:2" x14ac:dyDescent="0.45">
      <c r="B482">
        <v>0.58215155332536905</v>
      </c>
    </row>
    <row r="483" spans="2:2" x14ac:dyDescent="0.45">
      <c r="B483">
        <v>0.60393999967502499</v>
      </c>
    </row>
    <row r="484" spans="2:2" x14ac:dyDescent="0.45">
      <c r="B484">
        <v>0.55120726308869905</v>
      </c>
    </row>
    <row r="485" spans="2:2" x14ac:dyDescent="0.45">
      <c r="B485">
        <v>0.80654366373676001</v>
      </c>
    </row>
    <row r="486" spans="2:2" x14ac:dyDescent="0.45">
      <c r="B486">
        <v>0.49823208855482998</v>
      </c>
    </row>
    <row r="487" spans="2:2" x14ac:dyDescent="0.45">
      <c r="B487">
        <v>0.76443218006163205</v>
      </c>
    </row>
    <row r="488" spans="2:2" x14ac:dyDescent="0.45">
      <c r="B488">
        <v>0.66312627172319905</v>
      </c>
    </row>
    <row r="489" spans="2:2" x14ac:dyDescent="0.45">
      <c r="B489">
        <v>0.66174580280635198</v>
      </c>
    </row>
    <row r="490" spans="2:2" x14ac:dyDescent="0.45">
      <c r="B490">
        <v>0.62799879701924999</v>
      </c>
    </row>
    <row r="491" spans="2:2" x14ac:dyDescent="0.45">
      <c r="B491">
        <v>0.57399485218519097</v>
      </c>
    </row>
    <row r="492" spans="2:2" x14ac:dyDescent="0.45">
      <c r="B492">
        <v>0.57130986246801496</v>
      </c>
    </row>
    <row r="493" spans="2:2" x14ac:dyDescent="0.45">
      <c r="B493">
        <v>0.56716157861134397</v>
      </c>
    </row>
    <row r="494" spans="2:2" x14ac:dyDescent="0.45">
      <c r="B494">
        <v>0.67113819702714606</v>
      </c>
    </row>
    <row r="495" spans="2:2" x14ac:dyDescent="0.45">
      <c r="B495">
        <v>0.65225339162415497</v>
      </c>
    </row>
    <row r="496" spans="2:2" x14ac:dyDescent="0.45">
      <c r="B496">
        <v>0.90899408138569504</v>
      </c>
    </row>
    <row r="497" spans="2:2" x14ac:dyDescent="0.45">
      <c r="B497">
        <v>0.87515612244848995</v>
      </c>
    </row>
    <row r="498" spans="2:2" x14ac:dyDescent="0.45">
      <c r="B498">
        <v>0.241701620215278</v>
      </c>
    </row>
    <row r="499" spans="2:2" x14ac:dyDescent="0.45">
      <c r="B499">
        <v>0.33240540468482999</v>
      </c>
    </row>
    <row r="500" spans="2:2" x14ac:dyDescent="0.45">
      <c r="B500">
        <v>0.44839987276531701</v>
      </c>
    </row>
    <row r="501" spans="2:2" x14ac:dyDescent="0.45">
      <c r="B501">
        <v>2.2553966029971102</v>
      </c>
    </row>
    <row r="502" spans="2:2" x14ac:dyDescent="0.45">
      <c r="B502">
        <v>0.41190224537300602</v>
      </c>
    </row>
    <row r="503" spans="2:2" x14ac:dyDescent="0.45">
      <c r="B503">
        <v>0.48884933353946902</v>
      </c>
    </row>
    <row r="504" spans="2:2" x14ac:dyDescent="0.45">
      <c r="B504">
        <v>0.45380893147766099</v>
      </c>
    </row>
    <row r="505" spans="2:2" x14ac:dyDescent="0.45">
      <c r="B505">
        <v>1.6010951111596401</v>
      </c>
    </row>
    <row r="506" spans="2:2" x14ac:dyDescent="0.45">
      <c r="B506">
        <v>1.6526851028458001</v>
      </c>
    </row>
    <row r="507" spans="2:2" x14ac:dyDescent="0.45">
      <c r="B507">
        <v>1.24301647927837</v>
      </c>
    </row>
    <row r="508" spans="2:2" x14ac:dyDescent="0.45">
      <c r="B508">
        <v>0.91570859540126404</v>
      </c>
    </row>
    <row r="509" spans="2:2" x14ac:dyDescent="0.45">
      <c r="B509">
        <v>0.58206491004559302</v>
      </c>
    </row>
    <row r="510" spans="2:2" x14ac:dyDescent="0.45">
      <c r="B510">
        <v>1.0807729603638201</v>
      </c>
    </row>
    <row r="511" spans="2:2" x14ac:dyDescent="0.45">
      <c r="B511">
        <v>0.626649010314697</v>
      </c>
    </row>
    <row r="512" spans="2:2" x14ac:dyDescent="0.45">
      <c r="B512">
        <v>0.69559901282687497</v>
      </c>
    </row>
    <row r="513" spans="2:2" x14ac:dyDescent="0.45">
      <c r="B513">
        <v>0.642979332052251</v>
      </c>
    </row>
    <row r="514" spans="2:2" x14ac:dyDescent="0.45">
      <c r="B514">
        <v>0.54009868735751698</v>
      </c>
    </row>
    <row r="515" spans="2:2" x14ac:dyDescent="0.45">
      <c r="B515">
        <v>1.7568914596563401</v>
      </c>
    </row>
    <row r="516" spans="2:2" x14ac:dyDescent="0.45">
      <c r="B516">
        <v>0.60767825765132999</v>
      </c>
    </row>
    <row r="517" spans="2:2" x14ac:dyDescent="0.45">
      <c r="B517">
        <v>0.69548310486791298</v>
      </c>
    </row>
    <row r="518" spans="2:2" x14ac:dyDescent="0.45">
      <c r="B518">
        <v>0.46728851996898402</v>
      </c>
    </row>
    <row r="519" spans="2:2" x14ac:dyDescent="0.45">
      <c r="B519">
        <v>1.8218522850998999</v>
      </c>
    </row>
    <row r="520" spans="2:2" x14ac:dyDescent="0.45">
      <c r="B520">
        <v>1.4680661722555299</v>
      </c>
    </row>
    <row r="521" spans="2:2" x14ac:dyDescent="0.45">
      <c r="B521">
        <v>2.5213409595320102</v>
      </c>
    </row>
    <row r="522" spans="2:2" x14ac:dyDescent="0.45">
      <c r="B522">
        <v>0.476123627985088</v>
      </c>
    </row>
    <row r="523" spans="2:2" x14ac:dyDescent="0.45">
      <c r="B523">
        <v>0.98540672214013802</v>
      </c>
    </row>
    <row r="524" spans="2:2" x14ac:dyDescent="0.45">
      <c r="B524">
        <v>0.73463423871387701</v>
      </c>
    </row>
    <row r="525" spans="2:2" x14ac:dyDescent="0.45">
      <c r="B525">
        <v>0.69148179260229803</v>
      </c>
    </row>
    <row r="526" spans="2:2" x14ac:dyDescent="0.45">
      <c r="B526">
        <v>1.4936448419365</v>
      </c>
    </row>
    <row r="527" spans="2:2" x14ac:dyDescent="0.45">
      <c r="B527">
        <v>0.62794722644091705</v>
      </c>
    </row>
    <row r="528" spans="2:2" x14ac:dyDescent="0.45">
      <c r="B528">
        <v>0.662099411912486</v>
      </c>
    </row>
    <row r="529" spans="2:2" x14ac:dyDescent="0.45">
      <c r="B529">
        <v>0.79270174317108699</v>
      </c>
    </row>
    <row r="530" spans="2:2" x14ac:dyDescent="0.45">
      <c r="B530">
        <v>0.45926481309462702</v>
      </c>
    </row>
    <row r="531" spans="2:2" x14ac:dyDescent="0.45">
      <c r="B531">
        <v>0.65765670714427105</v>
      </c>
    </row>
    <row r="532" spans="2:2" x14ac:dyDescent="0.45">
      <c r="B532">
        <v>0.59614938100315995</v>
      </c>
    </row>
    <row r="533" spans="2:2" x14ac:dyDescent="0.45">
      <c r="B533">
        <v>0.83477451348735798</v>
      </c>
    </row>
    <row r="534" spans="2:2" x14ac:dyDescent="0.45">
      <c r="B534">
        <v>0.388958571171726</v>
      </c>
    </row>
    <row r="535" spans="2:2" x14ac:dyDescent="0.45">
      <c r="B535">
        <v>0.55018326380883298</v>
      </c>
    </row>
    <row r="536" spans="2:2" x14ac:dyDescent="0.45">
      <c r="B536">
        <v>2.2938382865284002</v>
      </c>
    </row>
    <row r="537" spans="2:2" x14ac:dyDescent="0.45">
      <c r="B537">
        <v>2.3546375715011099</v>
      </c>
    </row>
    <row r="538" spans="2:2" x14ac:dyDescent="0.45">
      <c r="B538">
        <v>1.3549283879807501</v>
      </c>
    </row>
    <row r="539" spans="2:2" x14ac:dyDescent="0.45">
      <c r="B539">
        <v>0.61850936830189696</v>
      </c>
    </row>
    <row r="540" spans="2:2" x14ac:dyDescent="0.45">
      <c r="B540">
        <v>1.2021814170148999</v>
      </c>
    </row>
    <row r="541" spans="2:2" x14ac:dyDescent="0.45">
      <c r="B541">
        <v>0.56313183361419705</v>
      </c>
    </row>
    <row r="542" spans="2:2" x14ac:dyDescent="0.45">
      <c r="B542">
        <v>0.73890739192830202</v>
      </c>
    </row>
    <row r="543" spans="2:2" x14ac:dyDescent="0.45">
      <c r="B543">
        <v>0.50904387431104503</v>
      </c>
    </row>
    <row r="544" spans="2:2" x14ac:dyDescent="0.45">
      <c r="B544">
        <v>0.966678705770318</v>
      </c>
    </row>
    <row r="545" spans="2:2" x14ac:dyDescent="0.45">
      <c r="B545">
        <v>0.672677674320869</v>
      </c>
    </row>
    <row r="546" spans="2:2" x14ac:dyDescent="0.45">
      <c r="B546">
        <v>3.8230129611921599</v>
      </c>
    </row>
    <row r="547" spans="2:2" x14ac:dyDescent="0.45">
      <c r="B547">
        <v>0.43305393229140299</v>
      </c>
    </row>
    <row r="548" spans="2:2" x14ac:dyDescent="0.45">
      <c r="B548">
        <v>0.791031848885413</v>
      </c>
    </row>
    <row r="549" spans="2:2" x14ac:dyDescent="0.45">
      <c r="B549">
        <v>0.67799967020377205</v>
      </c>
    </row>
    <row r="550" spans="2:2" x14ac:dyDescent="0.45">
      <c r="B550">
        <v>0.61986161141810703</v>
      </c>
    </row>
    <row r="551" spans="2:2" x14ac:dyDescent="0.45">
      <c r="B551">
        <v>0.85081261483144599</v>
      </c>
    </row>
    <row r="552" spans="2:2" x14ac:dyDescent="0.45">
      <c r="B552">
        <v>0.62407235394254201</v>
      </c>
    </row>
    <row r="553" spans="2:2" x14ac:dyDescent="0.45">
      <c r="B553">
        <v>2.0052049281165298</v>
      </c>
    </row>
    <row r="554" spans="2:2" x14ac:dyDescent="0.45">
      <c r="B554">
        <v>0.87378779906519699</v>
      </c>
    </row>
    <row r="555" spans="2:2" x14ac:dyDescent="0.45">
      <c r="B555">
        <v>0.71664026368138001</v>
      </c>
    </row>
    <row r="556" spans="2:2" x14ac:dyDescent="0.45">
      <c r="B556">
        <v>0.81568539085801195</v>
      </c>
    </row>
    <row r="557" spans="2:2" x14ac:dyDescent="0.45">
      <c r="B557">
        <v>0.74819024607075302</v>
      </c>
    </row>
    <row r="558" spans="2:2" x14ac:dyDescent="0.45">
      <c r="B558">
        <v>0.55350366453181898</v>
      </c>
    </row>
    <row r="559" spans="2:2" x14ac:dyDescent="0.45">
      <c r="B559">
        <v>0.46218743178917698</v>
      </c>
    </row>
    <row r="560" spans="2:2" x14ac:dyDescent="0.45">
      <c r="B560">
        <v>0.51356675370667304</v>
      </c>
    </row>
    <row r="561" spans="2:2" x14ac:dyDescent="0.45">
      <c r="B561">
        <v>0.43754477959708499</v>
      </c>
    </row>
    <row r="562" spans="2:2" x14ac:dyDescent="0.45">
      <c r="B562">
        <v>0.69556341331555405</v>
      </c>
    </row>
    <row r="563" spans="2:2" x14ac:dyDescent="0.45">
      <c r="B563">
        <v>0.45374579729311298</v>
      </c>
    </row>
    <row r="564" spans="2:2" x14ac:dyDescent="0.45">
      <c r="B564">
        <v>0.48615177055390402</v>
      </c>
    </row>
    <row r="565" spans="2:2" x14ac:dyDescent="0.45">
      <c r="B565">
        <v>0.61187672995812403</v>
      </c>
    </row>
    <row r="566" spans="2:2" x14ac:dyDescent="0.45">
      <c r="B566">
        <v>0.51587212214575495</v>
      </c>
    </row>
    <row r="567" spans="2:2" x14ac:dyDescent="0.45">
      <c r="B567">
        <v>0.56990027394835097</v>
      </c>
    </row>
    <row r="568" spans="2:2" x14ac:dyDescent="0.45">
      <c r="B568">
        <v>0.46726773476549299</v>
      </c>
    </row>
    <row r="569" spans="2:2" x14ac:dyDescent="0.45">
      <c r="B569">
        <v>0.480828163815811</v>
      </c>
    </row>
    <row r="570" spans="2:2" x14ac:dyDescent="0.45">
      <c r="B570">
        <v>0.57137328430057299</v>
      </c>
    </row>
    <row r="571" spans="2:2" x14ac:dyDescent="0.45">
      <c r="B571">
        <v>0.59555059013335299</v>
      </c>
    </row>
    <row r="572" spans="2:2" x14ac:dyDescent="0.45">
      <c r="B572">
        <v>0.81441831438119205</v>
      </c>
    </row>
    <row r="573" spans="2:2" x14ac:dyDescent="0.45">
      <c r="B573">
        <v>0.54017497037068196</v>
      </c>
    </row>
    <row r="574" spans="2:2" x14ac:dyDescent="0.45">
      <c r="B574">
        <v>0.68606217782964396</v>
      </c>
    </row>
    <row r="575" spans="2:2" x14ac:dyDescent="0.45">
      <c r="B575">
        <v>0.47299824642843002</v>
      </c>
    </row>
    <row r="576" spans="2:2" x14ac:dyDescent="0.45">
      <c r="B576">
        <v>0.558102583442737</v>
      </c>
    </row>
    <row r="577" spans="2:2" x14ac:dyDescent="0.45">
      <c r="B577">
        <v>0.32148165155620201</v>
      </c>
    </row>
    <row r="578" spans="2:2" x14ac:dyDescent="0.45">
      <c r="B578">
        <v>0.84937494499805199</v>
      </c>
    </row>
    <row r="579" spans="2:2" x14ac:dyDescent="0.45">
      <c r="B579">
        <v>0.81860722930403895</v>
      </c>
    </row>
    <row r="580" spans="2:2" x14ac:dyDescent="0.45">
      <c r="B580">
        <v>0.47566690851780602</v>
      </c>
    </row>
    <row r="581" spans="2:2" x14ac:dyDescent="0.45">
      <c r="B581">
        <v>0.64956759804817499</v>
      </c>
    </row>
    <row r="582" spans="2:2" x14ac:dyDescent="0.45">
      <c r="B582">
        <v>0.93009125848983498</v>
      </c>
    </row>
    <row r="583" spans="2:2" x14ac:dyDescent="0.45">
      <c r="B583">
        <v>0.50384897676617402</v>
      </c>
    </row>
    <row r="584" spans="2:2" x14ac:dyDescent="0.45">
      <c r="B584">
        <v>0.60370263337343699</v>
      </c>
    </row>
    <row r="585" spans="2:2" x14ac:dyDescent="0.45">
      <c r="B585">
        <v>0.58787323920400003</v>
      </c>
    </row>
    <row r="586" spans="2:2" x14ac:dyDescent="0.45">
      <c r="B586">
        <v>0.443282759198736</v>
      </c>
    </row>
    <row r="587" spans="2:2" x14ac:dyDescent="0.45">
      <c r="B587">
        <v>1.20217558324261</v>
      </c>
    </row>
    <row r="588" spans="2:2" x14ac:dyDescent="0.45">
      <c r="B588">
        <v>0.61469612255602002</v>
      </c>
    </row>
    <row r="589" spans="2:2" x14ac:dyDescent="0.45">
      <c r="B589">
        <v>0.55641013480165402</v>
      </c>
    </row>
    <row r="590" spans="2:2" x14ac:dyDescent="0.45">
      <c r="B590">
        <v>0.51050642264060497</v>
      </c>
    </row>
    <row r="591" spans="2:2" x14ac:dyDescent="0.45">
      <c r="B591">
        <v>0.64287600804211797</v>
      </c>
    </row>
    <row r="592" spans="2:2" x14ac:dyDescent="0.45">
      <c r="B592">
        <v>0.36054055228828702</v>
      </c>
    </row>
    <row r="593" spans="2:2" x14ac:dyDescent="0.45">
      <c r="B593">
        <v>0.57006432020244302</v>
      </c>
    </row>
    <row r="594" spans="2:2" x14ac:dyDescent="0.45">
      <c r="B594">
        <v>0.74190913544575798</v>
      </c>
    </row>
    <row r="595" spans="2:2" x14ac:dyDescent="0.45">
      <c r="B595">
        <v>0.46724071124001298</v>
      </c>
    </row>
    <row r="596" spans="2:2" x14ac:dyDescent="0.45">
      <c r="B596">
        <v>1.03440845379087</v>
      </c>
    </row>
    <row r="597" spans="2:2" x14ac:dyDescent="0.45">
      <c r="B597">
        <v>0.624052443043556</v>
      </c>
    </row>
    <row r="598" spans="2:2" x14ac:dyDescent="0.45">
      <c r="B598">
        <v>0.50640199480027903</v>
      </c>
    </row>
    <row r="599" spans="2:2" x14ac:dyDescent="0.45">
      <c r="B599">
        <v>0.64287351641490598</v>
      </c>
    </row>
    <row r="600" spans="2:2" x14ac:dyDescent="0.45">
      <c r="B600">
        <v>0.60638579519549696</v>
      </c>
    </row>
    <row r="601" spans="2:2" x14ac:dyDescent="0.45">
      <c r="B601">
        <v>0.52826542158524603</v>
      </c>
    </row>
    <row r="602" spans="2:2" x14ac:dyDescent="0.45">
      <c r="B602">
        <v>0.60365183151675905</v>
      </c>
    </row>
    <row r="603" spans="2:2" x14ac:dyDescent="0.45">
      <c r="B603">
        <v>0.48343611488606802</v>
      </c>
    </row>
    <row r="604" spans="2:2" x14ac:dyDescent="0.45">
      <c r="B604">
        <v>2.4307966011110401E-2</v>
      </c>
    </row>
    <row r="605" spans="2:2" x14ac:dyDescent="0.45">
      <c r="B605">
        <v>1.2002301974946801</v>
      </c>
    </row>
    <row r="606" spans="2:2" x14ac:dyDescent="0.45">
      <c r="B606">
        <v>0.53471822878452602</v>
      </c>
    </row>
    <row r="607" spans="2:2" x14ac:dyDescent="0.45">
      <c r="B607">
        <v>0.21758231351601601</v>
      </c>
    </row>
    <row r="608" spans="2:2" x14ac:dyDescent="0.45">
      <c r="B608">
        <v>0.35780329989922299</v>
      </c>
    </row>
    <row r="609" spans="2:2" x14ac:dyDescent="0.45">
      <c r="B609">
        <v>0.51083339407711803</v>
      </c>
    </row>
    <row r="610" spans="2:2" x14ac:dyDescent="0.45">
      <c r="B610">
        <v>0.56318988262917802</v>
      </c>
    </row>
    <row r="611" spans="2:2" x14ac:dyDescent="0.45">
      <c r="B611">
        <v>0.34206235678932101</v>
      </c>
    </row>
    <row r="612" spans="2:2" x14ac:dyDescent="0.45">
      <c r="B612">
        <v>0.71572259307452701</v>
      </c>
    </row>
    <row r="613" spans="2:2" x14ac:dyDescent="0.45">
      <c r="B613">
        <v>0.29028669754418801</v>
      </c>
    </row>
    <row r="614" spans="2:2" x14ac:dyDescent="0.45">
      <c r="B614">
        <v>0.364721448608403</v>
      </c>
    </row>
    <row r="615" spans="2:2" x14ac:dyDescent="0.45">
      <c r="B615">
        <v>0.48651117684876599</v>
      </c>
    </row>
    <row r="616" spans="2:2" x14ac:dyDescent="0.45">
      <c r="B616">
        <v>1.1551720486036201</v>
      </c>
    </row>
    <row r="617" spans="2:2" x14ac:dyDescent="0.45">
      <c r="B617">
        <v>0.382149257801636</v>
      </c>
    </row>
    <row r="618" spans="2:2" x14ac:dyDescent="0.45">
      <c r="B618">
        <v>0.38215218716446703</v>
      </c>
    </row>
    <row r="619" spans="2:2" x14ac:dyDescent="0.45">
      <c r="B619">
        <v>0.29054366809847698</v>
      </c>
    </row>
    <row r="620" spans="2:2" x14ac:dyDescent="0.45">
      <c r="B620">
        <v>0.39160911003980198</v>
      </c>
    </row>
    <row r="621" spans="2:2" x14ac:dyDescent="0.45">
      <c r="B621">
        <v>0.57125785038045696</v>
      </c>
    </row>
    <row r="622" spans="2:2" x14ac:dyDescent="0.45">
      <c r="B622">
        <v>0.47802196114781198</v>
      </c>
    </row>
    <row r="623" spans="2:2" x14ac:dyDescent="0.45">
      <c r="B623">
        <v>0.303791089656755</v>
      </c>
    </row>
    <row r="624" spans="2:2" x14ac:dyDescent="0.45">
      <c r="B624">
        <v>0.513159803441116</v>
      </c>
    </row>
    <row r="625" spans="2:2" x14ac:dyDescent="0.45">
      <c r="B625">
        <v>0.51609496057473203</v>
      </c>
    </row>
    <row r="626" spans="2:2" x14ac:dyDescent="0.45">
      <c r="B626">
        <v>1.24854236565397</v>
      </c>
    </row>
    <row r="627" spans="2:2" x14ac:dyDescent="0.45">
      <c r="B627">
        <v>0.48074716731002098</v>
      </c>
    </row>
    <row r="628" spans="2:2" x14ac:dyDescent="0.45">
      <c r="B628">
        <v>1.16359940609298</v>
      </c>
    </row>
    <row r="629" spans="2:2" x14ac:dyDescent="0.45">
      <c r="B629">
        <v>0.28355320117730298</v>
      </c>
    </row>
    <row r="630" spans="2:2" x14ac:dyDescent="0.45">
      <c r="B630">
        <v>0.20101504244922</v>
      </c>
    </row>
    <row r="631" spans="2:2" x14ac:dyDescent="0.45">
      <c r="B631">
        <v>0.53211119144517705</v>
      </c>
    </row>
    <row r="632" spans="2:2" x14ac:dyDescent="0.45">
      <c r="B632">
        <v>0.41185280935728202</v>
      </c>
    </row>
    <row r="633" spans="2:2" x14ac:dyDescent="0.45">
      <c r="B633">
        <v>0.409204674240077</v>
      </c>
    </row>
    <row r="634" spans="2:2" x14ac:dyDescent="0.45">
      <c r="B634">
        <v>0.321482548779434</v>
      </c>
    </row>
    <row r="635" spans="2:2" x14ac:dyDescent="0.45">
      <c r="B635">
        <v>0.64815347063066997</v>
      </c>
    </row>
    <row r="636" spans="2:2" x14ac:dyDescent="0.45">
      <c r="B636">
        <v>0.64686508403043397</v>
      </c>
    </row>
    <row r="637" spans="2:2" x14ac:dyDescent="0.45">
      <c r="B637">
        <v>0.48507600437846099</v>
      </c>
    </row>
    <row r="638" spans="2:2" x14ac:dyDescent="0.45">
      <c r="B638">
        <v>0.93312743476999505</v>
      </c>
    </row>
    <row r="639" spans="2:2" x14ac:dyDescent="0.45">
      <c r="B639">
        <v>0.44296077338572298</v>
      </c>
    </row>
    <row r="640" spans="2:2" x14ac:dyDescent="0.45">
      <c r="B640">
        <v>0.59281835912078396</v>
      </c>
    </row>
    <row r="641" spans="2:2" x14ac:dyDescent="0.45">
      <c r="B641">
        <v>0.717384864195309</v>
      </c>
    </row>
    <row r="642" spans="2:2" x14ac:dyDescent="0.45">
      <c r="B642">
        <v>0.61176784516974902</v>
      </c>
    </row>
    <row r="643" spans="2:2" x14ac:dyDescent="0.45">
      <c r="B643">
        <v>0.61176784516974902</v>
      </c>
    </row>
    <row r="644" spans="2:2" x14ac:dyDescent="0.45">
      <c r="B644">
        <v>0.54424693773447796</v>
      </c>
    </row>
    <row r="645" spans="2:2" x14ac:dyDescent="0.45">
      <c r="B645">
        <v>0.540204713509157</v>
      </c>
    </row>
    <row r="646" spans="2:2" x14ac:dyDescent="0.45">
      <c r="B646">
        <v>0.59147654447165998</v>
      </c>
    </row>
    <row r="647" spans="2:2" x14ac:dyDescent="0.45">
      <c r="B647">
        <v>0.64689269907133495</v>
      </c>
    </row>
    <row r="648" spans="2:2" x14ac:dyDescent="0.45">
      <c r="B648">
        <v>0.64693520365491097</v>
      </c>
    </row>
    <row r="649" spans="2:2" x14ac:dyDescent="0.45">
      <c r="B649">
        <v>0.49838270637908699</v>
      </c>
    </row>
    <row r="650" spans="2:2" x14ac:dyDescent="0.45">
      <c r="B650">
        <v>0.41467489353244003</v>
      </c>
    </row>
    <row r="651" spans="2:2" x14ac:dyDescent="0.45">
      <c r="B651">
        <v>0.51045076592558403</v>
      </c>
    </row>
    <row r="652" spans="2:2" x14ac:dyDescent="0.45">
      <c r="B652">
        <v>0.49154713090742602</v>
      </c>
    </row>
    <row r="653" spans="2:2" x14ac:dyDescent="0.45">
      <c r="B653">
        <v>0.603681856356172</v>
      </c>
    </row>
    <row r="654" spans="2:2" x14ac:dyDescent="0.45">
      <c r="B654">
        <v>0.43495168724392502</v>
      </c>
    </row>
    <row r="655" spans="2:2" x14ac:dyDescent="0.45">
      <c r="B655">
        <v>0.54690689857778996</v>
      </c>
    </row>
    <row r="656" spans="2:2" x14ac:dyDescent="0.45">
      <c r="B656">
        <v>0.49829443049387601</v>
      </c>
    </row>
    <row r="657" spans="2:2" x14ac:dyDescent="0.45">
      <c r="B657">
        <v>1.19066007162938</v>
      </c>
    </row>
    <row r="658" spans="2:2" x14ac:dyDescent="0.45">
      <c r="B658">
        <v>0.45921848472525201</v>
      </c>
    </row>
    <row r="659" spans="2:2" x14ac:dyDescent="0.45">
      <c r="B659">
        <v>0.63885201155367599</v>
      </c>
    </row>
    <row r="660" spans="2:2" x14ac:dyDescent="0.45">
      <c r="B660">
        <v>1.3948773724647801</v>
      </c>
    </row>
    <row r="661" spans="2:2" x14ac:dyDescent="0.45">
      <c r="B661">
        <v>0.57680208378436604</v>
      </c>
    </row>
    <row r="662" spans="2:2" x14ac:dyDescent="0.45">
      <c r="B662">
        <v>0.44296092519034802</v>
      </c>
    </row>
    <row r="663" spans="2:2" x14ac:dyDescent="0.45">
      <c r="B663">
        <v>0.69143634248727104</v>
      </c>
    </row>
    <row r="664" spans="2:2" x14ac:dyDescent="0.45">
      <c r="B664">
        <v>0.54963268001278898</v>
      </c>
    </row>
    <row r="665" spans="2:2" x14ac:dyDescent="0.45">
      <c r="B665">
        <v>1.2450124190240299</v>
      </c>
    </row>
    <row r="666" spans="2:2" x14ac:dyDescent="0.45">
      <c r="B666">
        <v>0.61591174924382897</v>
      </c>
    </row>
    <row r="667" spans="2:2" x14ac:dyDescent="0.45">
      <c r="B667">
        <v>5.4529834697111604E-3</v>
      </c>
    </row>
    <row r="668" spans="2:2" x14ac:dyDescent="0.45">
      <c r="B668">
        <v>1.0916255873912</v>
      </c>
    </row>
    <row r="669" spans="2:2" x14ac:dyDescent="0.45">
      <c r="B669">
        <v>0.52798285638518005</v>
      </c>
    </row>
    <row r="670" spans="2:2" x14ac:dyDescent="0.45">
      <c r="B670">
        <v>0.57395542011090095</v>
      </c>
    </row>
    <row r="671" spans="2:2" x14ac:dyDescent="0.45">
      <c r="B671">
        <v>1.17355545436168</v>
      </c>
    </row>
    <row r="672" spans="2:2" x14ac:dyDescent="0.45">
      <c r="B672">
        <v>1.0438158588426101</v>
      </c>
    </row>
    <row r="673" spans="2:2" x14ac:dyDescent="0.45">
      <c r="B673">
        <v>0.67812358399189698</v>
      </c>
    </row>
    <row r="674" spans="2:2" x14ac:dyDescent="0.45">
      <c r="B674">
        <v>0.69606948937498903</v>
      </c>
    </row>
    <row r="675" spans="2:2" x14ac:dyDescent="0.45">
      <c r="B675">
        <v>0.72146229408443796</v>
      </c>
    </row>
    <row r="676" spans="2:2" x14ac:dyDescent="0.45">
      <c r="B676">
        <v>0.61053859643022101</v>
      </c>
    </row>
    <row r="677" spans="2:2" x14ac:dyDescent="0.45">
      <c r="B677">
        <v>0.51588849960237204</v>
      </c>
    </row>
    <row r="678" spans="2:2" x14ac:dyDescent="0.45">
      <c r="B678">
        <v>0.53472328126817703</v>
      </c>
    </row>
    <row r="679" spans="2:2" x14ac:dyDescent="0.45">
      <c r="B679">
        <v>0.92656113291701503</v>
      </c>
    </row>
    <row r="680" spans="2:2" x14ac:dyDescent="0.45">
      <c r="B680">
        <v>0.87098892470694</v>
      </c>
    </row>
    <row r="681" spans="2:2" x14ac:dyDescent="0.45">
      <c r="B681">
        <v>0.51317489903362701</v>
      </c>
    </row>
    <row r="682" spans="2:2" x14ac:dyDescent="0.45">
      <c r="B682">
        <v>0.86567060562575704</v>
      </c>
    </row>
    <row r="683" spans="2:2" x14ac:dyDescent="0.45">
      <c r="B683">
        <v>0.63619414053978196</v>
      </c>
    </row>
    <row r="684" spans="2:2" x14ac:dyDescent="0.45">
      <c r="B684">
        <v>0.57124325141541799</v>
      </c>
    </row>
    <row r="685" spans="2:2" x14ac:dyDescent="0.45">
      <c r="B685">
        <v>0.47804960449228201</v>
      </c>
    </row>
    <row r="686" spans="2:2" x14ac:dyDescent="0.45">
      <c r="B686">
        <v>0.475405809227398</v>
      </c>
    </row>
    <row r="687" spans="2:2" x14ac:dyDescent="0.45">
      <c r="B687">
        <v>0.46735678076548298</v>
      </c>
    </row>
    <row r="688" spans="2:2" x14ac:dyDescent="0.45">
      <c r="B688">
        <v>1.2953664334553501</v>
      </c>
    </row>
    <row r="689" spans="2:2" x14ac:dyDescent="0.45">
      <c r="B689">
        <v>0.59163624412916604</v>
      </c>
    </row>
    <row r="690" spans="2:2" x14ac:dyDescent="0.45">
      <c r="B690">
        <v>0.51858231880371197</v>
      </c>
    </row>
    <row r="691" spans="2:2" x14ac:dyDescent="0.45">
      <c r="B691">
        <v>0.50102852999998404</v>
      </c>
    </row>
    <row r="692" spans="2:2" x14ac:dyDescent="0.45">
      <c r="B692">
        <v>1.5042031242096401</v>
      </c>
    </row>
    <row r="693" spans="2:2" x14ac:dyDescent="0.45">
      <c r="B693">
        <v>0.87344853074078199</v>
      </c>
    </row>
    <row r="694" spans="2:2" x14ac:dyDescent="0.45">
      <c r="B694">
        <v>1.1651797419930201</v>
      </c>
    </row>
    <row r="695" spans="2:2" x14ac:dyDescent="0.45">
      <c r="B695">
        <v>2.8031254457455099</v>
      </c>
    </row>
    <row r="696" spans="2:2" x14ac:dyDescent="0.45">
      <c r="B696">
        <v>2.8031254457455099</v>
      </c>
    </row>
    <row r="697" spans="2:2" x14ac:dyDescent="0.45">
      <c r="B697">
        <v>0.97885251712162402</v>
      </c>
    </row>
    <row r="698" spans="2:2" x14ac:dyDescent="0.45">
      <c r="B698">
        <v>0.95890152110202798</v>
      </c>
    </row>
    <row r="699" spans="2:2" x14ac:dyDescent="0.45">
      <c r="B699">
        <v>0.461842509729946</v>
      </c>
    </row>
    <row r="700" spans="2:2" x14ac:dyDescent="0.45">
      <c r="B700">
        <v>0.49829917313549299</v>
      </c>
    </row>
    <row r="701" spans="2:2" x14ac:dyDescent="0.45">
      <c r="B701">
        <v>0.898853809878563</v>
      </c>
    </row>
    <row r="702" spans="2:2" x14ac:dyDescent="0.45">
      <c r="B702">
        <v>0.491538934749643</v>
      </c>
    </row>
    <row r="703" spans="2:2" x14ac:dyDescent="0.45">
      <c r="B703">
        <v>2.15797196633094</v>
      </c>
    </row>
    <row r="704" spans="2:2" x14ac:dyDescent="0.45">
      <c r="B704">
        <v>0.34439981754309401</v>
      </c>
    </row>
    <row r="705" spans="2:2" x14ac:dyDescent="0.45">
      <c r="B705">
        <v>2.5332018483760099</v>
      </c>
    </row>
    <row r="706" spans="2:2" x14ac:dyDescent="0.45">
      <c r="B706">
        <v>0.48179295811388301</v>
      </c>
    </row>
    <row r="707" spans="2:2" x14ac:dyDescent="0.45">
      <c r="B707">
        <v>0.56070904761889995</v>
      </c>
    </row>
    <row r="708" spans="2:2" x14ac:dyDescent="0.45">
      <c r="B708">
        <v>0.48648562598686401</v>
      </c>
    </row>
    <row r="709" spans="2:2" x14ac:dyDescent="0.45">
      <c r="B709">
        <v>2.5118758527874001</v>
      </c>
    </row>
    <row r="710" spans="2:2" x14ac:dyDescent="0.45">
      <c r="B710">
        <v>0.71987505151767195</v>
      </c>
    </row>
    <row r="711" spans="2:2" x14ac:dyDescent="0.45">
      <c r="B711">
        <v>0.36737270283619899</v>
      </c>
    </row>
    <row r="712" spans="2:2" x14ac:dyDescent="0.45">
      <c r="B712">
        <v>0.41455277395429202</v>
      </c>
    </row>
    <row r="713" spans="2:2" x14ac:dyDescent="0.45">
      <c r="B713">
        <v>1.01469720160165</v>
      </c>
    </row>
    <row r="714" spans="2:2" x14ac:dyDescent="0.45">
      <c r="B714">
        <v>0.549610538537323</v>
      </c>
    </row>
    <row r="715" spans="2:2" x14ac:dyDescent="0.45">
      <c r="B715">
        <v>0.68064510146070401</v>
      </c>
    </row>
    <row r="716" spans="2:2" x14ac:dyDescent="0.45">
      <c r="B716">
        <v>0.46994467494143</v>
      </c>
    </row>
    <row r="717" spans="2:2" x14ac:dyDescent="0.45">
      <c r="B717">
        <v>2.8031254457455099</v>
      </c>
    </row>
    <row r="718" spans="2:2" x14ac:dyDescent="0.45">
      <c r="B718">
        <v>0.478034667059129</v>
      </c>
    </row>
    <row r="719" spans="2:2" x14ac:dyDescent="0.45">
      <c r="B719">
        <v>2.6530316177975202</v>
      </c>
    </row>
    <row r="720" spans="2:2" x14ac:dyDescent="0.45">
      <c r="B720">
        <v>0.57397219031402802</v>
      </c>
    </row>
    <row r="721" spans="2:2" x14ac:dyDescent="0.45">
      <c r="B721">
        <v>0.73195855162166901</v>
      </c>
    </row>
    <row r="722" spans="2:2" x14ac:dyDescent="0.45">
      <c r="B722">
        <v>0.74061260466759804</v>
      </c>
    </row>
    <row r="723" spans="2:2" x14ac:dyDescent="0.45">
      <c r="B723">
        <v>0.49561763679512999</v>
      </c>
    </row>
    <row r="724" spans="2:2" x14ac:dyDescent="0.45">
      <c r="B724">
        <v>0.60369795993115005</v>
      </c>
    </row>
    <row r="725" spans="2:2" x14ac:dyDescent="0.45">
      <c r="B725">
        <v>1.0610638349266299</v>
      </c>
    </row>
    <row r="726" spans="2:2" x14ac:dyDescent="0.45">
      <c r="B726">
        <v>0.44022504022733999</v>
      </c>
    </row>
    <row r="727" spans="2:2" x14ac:dyDescent="0.45">
      <c r="B727">
        <v>0.75442047665378398</v>
      </c>
    </row>
    <row r="728" spans="2:2" x14ac:dyDescent="0.45">
      <c r="B728">
        <v>0.63074145388587599</v>
      </c>
    </row>
    <row r="729" spans="2:2" x14ac:dyDescent="0.45">
      <c r="B729">
        <v>0.75404633617383499</v>
      </c>
    </row>
    <row r="730" spans="2:2" x14ac:dyDescent="0.45">
      <c r="B730">
        <v>2.3827757586387399</v>
      </c>
    </row>
    <row r="731" spans="2:2" x14ac:dyDescent="0.45">
      <c r="B731">
        <v>1.14627860170995</v>
      </c>
    </row>
    <row r="732" spans="2:2" x14ac:dyDescent="0.45">
      <c r="B732">
        <v>1.1149306129654799</v>
      </c>
    </row>
    <row r="733" spans="2:2" x14ac:dyDescent="0.45">
      <c r="B733">
        <v>1.02294032027479</v>
      </c>
    </row>
    <row r="734" spans="2:2" x14ac:dyDescent="0.45">
      <c r="B734">
        <v>1.1707280112657801</v>
      </c>
    </row>
    <row r="735" spans="2:2" x14ac:dyDescent="0.45">
      <c r="B735">
        <v>1.39140742990703</v>
      </c>
    </row>
    <row r="736" spans="2:2" x14ac:dyDescent="0.45">
      <c r="B736">
        <v>0.7441319728104</v>
      </c>
    </row>
    <row r="737" spans="2:2" x14ac:dyDescent="0.45">
      <c r="B737">
        <v>0.76709160848808899</v>
      </c>
    </row>
    <row r="738" spans="2:2" x14ac:dyDescent="0.45">
      <c r="B738">
        <v>1.89602704810037</v>
      </c>
    </row>
    <row r="739" spans="2:2" x14ac:dyDescent="0.45">
      <c r="B739">
        <v>1.94794868457925</v>
      </c>
    </row>
    <row r="740" spans="2:2" x14ac:dyDescent="0.45">
      <c r="B740">
        <v>0.71047105822218803</v>
      </c>
    </row>
    <row r="741" spans="2:2" x14ac:dyDescent="0.45">
      <c r="B741">
        <v>0.81983241147476504</v>
      </c>
    </row>
    <row r="742" spans="2:2" x14ac:dyDescent="0.45">
      <c r="B742">
        <v>0.56051755835185402</v>
      </c>
    </row>
    <row r="743" spans="2:2" x14ac:dyDescent="0.45">
      <c r="B743">
        <v>0.72257123242298904</v>
      </c>
    </row>
    <row r="744" spans="2:2" x14ac:dyDescent="0.45">
      <c r="B744">
        <v>1.29727436479535</v>
      </c>
    </row>
    <row r="745" spans="2:2" x14ac:dyDescent="0.45">
      <c r="B745">
        <v>1.64143846749106</v>
      </c>
    </row>
    <row r="746" spans="2:2" x14ac:dyDescent="0.45">
      <c r="B746">
        <v>2.6459748879565002</v>
      </c>
    </row>
    <row r="747" spans="2:2" x14ac:dyDescent="0.45">
      <c r="B747">
        <v>1.1298699555782299</v>
      </c>
    </row>
    <row r="748" spans="2:2" x14ac:dyDescent="0.45">
      <c r="B748">
        <v>0.67286187683099796</v>
      </c>
    </row>
    <row r="749" spans="2:2" x14ac:dyDescent="0.45">
      <c r="B749">
        <v>0.83868612194177405</v>
      </c>
    </row>
    <row r="750" spans="2:2" x14ac:dyDescent="0.45">
      <c r="B750">
        <v>0.68207246167787405</v>
      </c>
    </row>
    <row r="751" spans="2:2" x14ac:dyDescent="0.45">
      <c r="B751">
        <v>1.1405262310933599</v>
      </c>
    </row>
    <row r="752" spans="2:2" x14ac:dyDescent="0.45">
      <c r="B752">
        <v>0.61583379567393703</v>
      </c>
    </row>
    <row r="753" spans="2:2" x14ac:dyDescent="0.45">
      <c r="B753">
        <v>0.59218358069549304</v>
      </c>
    </row>
    <row r="754" spans="2:2" x14ac:dyDescent="0.45">
      <c r="B754">
        <v>0.73472810804421396</v>
      </c>
    </row>
    <row r="755" spans="2:2" x14ac:dyDescent="0.45">
      <c r="B755">
        <v>0.55659110869163797</v>
      </c>
    </row>
    <row r="756" spans="2:2" x14ac:dyDescent="0.45">
      <c r="B756">
        <v>2.6299524606537101</v>
      </c>
    </row>
    <row r="757" spans="2:2" x14ac:dyDescent="0.45">
      <c r="B757">
        <v>0.56719241787615504</v>
      </c>
    </row>
    <row r="758" spans="2:2" x14ac:dyDescent="0.45">
      <c r="B758">
        <v>0.225505265935663</v>
      </c>
    </row>
    <row r="759" spans="2:2" x14ac:dyDescent="0.45">
      <c r="B759">
        <v>0.35780913550221899</v>
      </c>
    </row>
    <row r="760" spans="2:2" x14ac:dyDescent="0.45">
      <c r="B760">
        <v>0.51862746612022104</v>
      </c>
    </row>
    <row r="761" spans="2:2" x14ac:dyDescent="0.45">
      <c r="B761">
        <v>0.53484355597066902</v>
      </c>
    </row>
    <row r="762" spans="2:2" x14ac:dyDescent="0.45">
      <c r="B762">
        <v>0.68493923721701999</v>
      </c>
    </row>
    <row r="763" spans="2:2" x14ac:dyDescent="0.45">
      <c r="B763">
        <v>2.0016497417755899</v>
      </c>
    </row>
    <row r="764" spans="2:2" x14ac:dyDescent="0.45">
      <c r="B764">
        <v>1.52869151420014</v>
      </c>
    </row>
    <row r="765" spans="2:2" x14ac:dyDescent="0.45">
      <c r="B765">
        <v>1.7637521842623101</v>
      </c>
    </row>
    <row r="766" spans="2:2" x14ac:dyDescent="0.45">
      <c r="B766">
        <v>1.97024499064348</v>
      </c>
    </row>
    <row r="767" spans="2:2" x14ac:dyDescent="0.45">
      <c r="B767">
        <v>1.96756482727854</v>
      </c>
    </row>
    <row r="768" spans="2:2" x14ac:dyDescent="0.45">
      <c r="B768">
        <v>1.9864611801852501</v>
      </c>
    </row>
    <row r="769" spans="2:2" x14ac:dyDescent="0.45">
      <c r="B769">
        <v>2.2865318353089701</v>
      </c>
    </row>
    <row r="770" spans="2:2" x14ac:dyDescent="0.45">
      <c r="B770">
        <v>2.3627601990555198</v>
      </c>
    </row>
    <row r="771" spans="2:2" x14ac:dyDescent="0.45">
      <c r="B771">
        <v>1.3363350604094499</v>
      </c>
    </row>
    <row r="772" spans="2:2" x14ac:dyDescent="0.45">
      <c r="B772">
        <v>0.59280119413807797</v>
      </c>
    </row>
    <row r="773" spans="2:2" x14ac:dyDescent="0.45">
      <c r="B773">
        <v>0.69009351857213796</v>
      </c>
    </row>
    <row r="774" spans="2:2" x14ac:dyDescent="0.45">
      <c r="B774">
        <v>0.36491308193445199</v>
      </c>
    </row>
    <row r="775" spans="2:2" x14ac:dyDescent="0.45">
      <c r="B775">
        <v>0.74809138475994297</v>
      </c>
    </row>
    <row r="776" spans="2:2" x14ac:dyDescent="0.45">
      <c r="B776">
        <v>0.38624238185078402</v>
      </c>
    </row>
    <row r="777" spans="2:2" x14ac:dyDescent="0.45">
      <c r="B777">
        <v>0.40383387580639402</v>
      </c>
    </row>
    <row r="778" spans="2:2" x14ac:dyDescent="0.45">
      <c r="B778">
        <v>0.81737881412189295</v>
      </c>
    </row>
    <row r="779" spans="2:2" x14ac:dyDescent="0.45">
      <c r="B779">
        <v>0.50103374633964803</v>
      </c>
    </row>
    <row r="780" spans="2:2" x14ac:dyDescent="0.45">
      <c r="B780">
        <v>0.39697706279662798</v>
      </c>
    </row>
    <row r="781" spans="2:2" x14ac:dyDescent="0.45">
      <c r="B781">
        <v>0.55774747066413599</v>
      </c>
    </row>
    <row r="782" spans="2:2" x14ac:dyDescent="0.45">
      <c r="B782">
        <v>0.59292843058561095</v>
      </c>
    </row>
    <row r="783" spans="2:2" x14ac:dyDescent="0.45">
      <c r="B783">
        <v>0.47810861072750099</v>
      </c>
    </row>
    <row r="784" spans="2:2" x14ac:dyDescent="0.45">
      <c r="B784">
        <v>1.3909385733139801</v>
      </c>
    </row>
    <row r="785" spans="2:2" x14ac:dyDescent="0.45">
      <c r="B785">
        <v>0.86310476127184099</v>
      </c>
    </row>
    <row r="786" spans="2:2" x14ac:dyDescent="0.45">
      <c r="B786">
        <v>0.35799666702007799</v>
      </c>
    </row>
    <row r="787" spans="2:2" x14ac:dyDescent="0.45">
      <c r="B787">
        <v>0.53486932028870804</v>
      </c>
    </row>
    <row r="788" spans="2:2" x14ac:dyDescent="0.45">
      <c r="B788">
        <v>0.42941466807696399</v>
      </c>
    </row>
    <row r="789" spans="2:2" x14ac:dyDescent="0.45">
      <c r="B789">
        <v>0.60237859834074403</v>
      </c>
    </row>
    <row r="790" spans="2:2" x14ac:dyDescent="0.45">
      <c r="B790">
        <v>0.38639890365196899</v>
      </c>
    </row>
    <row r="791" spans="2:2" x14ac:dyDescent="0.45">
      <c r="B791">
        <v>0.63204423421793499</v>
      </c>
    </row>
    <row r="792" spans="2:2" x14ac:dyDescent="0.45">
      <c r="B792">
        <v>0.72801746756497998</v>
      </c>
    </row>
    <row r="793" spans="2:2" x14ac:dyDescent="0.45">
      <c r="B793">
        <v>0.43497016855435899</v>
      </c>
    </row>
    <row r="794" spans="2:2" x14ac:dyDescent="0.45">
      <c r="B794">
        <v>0.43481987901427099</v>
      </c>
    </row>
    <row r="795" spans="2:2" x14ac:dyDescent="0.45">
      <c r="B795">
        <v>1.7544508850431799</v>
      </c>
    </row>
    <row r="796" spans="2:2" x14ac:dyDescent="0.45">
      <c r="B796">
        <v>0.71328158660042196</v>
      </c>
    </row>
    <row r="797" spans="2:2" x14ac:dyDescent="0.45">
      <c r="B797">
        <v>1.3463501606421799</v>
      </c>
    </row>
    <row r="798" spans="2:2" x14ac:dyDescent="0.45">
      <c r="B798">
        <v>0.86030054819008395</v>
      </c>
    </row>
    <row r="799" spans="2:2" x14ac:dyDescent="0.45">
      <c r="B799">
        <v>1.6076308222554001</v>
      </c>
    </row>
    <row r="800" spans="2:2" x14ac:dyDescent="0.45">
      <c r="B800">
        <v>0.54422102182882903</v>
      </c>
    </row>
    <row r="801" spans="2:2" x14ac:dyDescent="0.45">
      <c r="B801">
        <v>0.71717179761723804</v>
      </c>
    </row>
    <row r="802" spans="2:2" x14ac:dyDescent="0.45">
      <c r="B802">
        <v>0.33212565773694003</v>
      </c>
    </row>
    <row r="803" spans="2:2" x14ac:dyDescent="0.45">
      <c r="B803">
        <v>0.46993796646688601</v>
      </c>
    </row>
    <row r="804" spans="2:2" x14ac:dyDescent="0.45">
      <c r="B804">
        <v>0.47802858639642698</v>
      </c>
    </row>
    <row r="805" spans="2:2" x14ac:dyDescent="0.45">
      <c r="B805">
        <v>0.58742314700936704</v>
      </c>
    </row>
    <row r="806" spans="2:2" x14ac:dyDescent="0.45">
      <c r="B806">
        <v>0.44564799838936497</v>
      </c>
    </row>
    <row r="807" spans="2:2" x14ac:dyDescent="0.45">
      <c r="B807">
        <v>0.445614152467463</v>
      </c>
    </row>
    <row r="808" spans="2:2" x14ac:dyDescent="0.45">
      <c r="B808">
        <v>0.50376582785188595</v>
      </c>
    </row>
    <row r="809" spans="2:2" x14ac:dyDescent="0.45">
      <c r="B809">
        <v>0.85895353848482203</v>
      </c>
    </row>
    <row r="810" spans="2:2" x14ac:dyDescent="0.45">
      <c r="B810">
        <v>0.78779407045092997</v>
      </c>
    </row>
    <row r="811" spans="2:2" x14ac:dyDescent="0.45">
      <c r="B811">
        <v>1.62990348149885</v>
      </c>
    </row>
    <row r="812" spans="2:2" x14ac:dyDescent="0.45">
      <c r="B812">
        <v>1.89546132611411</v>
      </c>
    </row>
    <row r="813" spans="2:2" x14ac:dyDescent="0.45">
      <c r="B813">
        <v>0.58876704279936098</v>
      </c>
    </row>
    <row r="814" spans="2:2" x14ac:dyDescent="0.45">
      <c r="B814">
        <v>1.59827400447318</v>
      </c>
    </row>
    <row r="815" spans="2:2" x14ac:dyDescent="0.45">
      <c r="B815">
        <v>0.94714242697585505</v>
      </c>
    </row>
    <row r="816" spans="2:2" x14ac:dyDescent="0.45">
      <c r="B816">
        <v>0.50100372383529601</v>
      </c>
    </row>
    <row r="817" spans="2:2" x14ac:dyDescent="0.45">
      <c r="B817">
        <v>0.65410676066182705</v>
      </c>
    </row>
    <row r="818" spans="2:2" x14ac:dyDescent="0.45">
      <c r="B818">
        <v>1.4208641251947101</v>
      </c>
    </row>
    <row r="819" spans="2:2" x14ac:dyDescent="0.45">
      <c r="B819">
        <v>0.47283037418586699</v>
      </c>
    </row>
    <row r="820" spans="2:2" x14ac:dyDescent="0.45">
      <c r="B820">
        <v>1.4503178712381199</v>
      </c>
    </row>
    <row r="821" spans="2:2" x14ac:dyDescent="0.45">
      <c r="B821">
        <v>1.8828278185066101</v>
      </c>
    </row>
    <row r="822" spans="2:2" x14ac:dyDescent="0.45">
      <c r="B822">
        <v>0.49304074242532298</v>
      </c>
    </row>
    <row r="823" spans="2:2" x14ac:dyDescent="0.45">
      <c r="B823">
        <v>4.8525667749369401E-2</v>
      </c>
    </row>
    <row r="824" spans="2:2" x14ac:dyDescent="0.45">
      <c r="B824">
        <v>0.44333873625383202</v>
      </c>
    </row>
    <row r="825" spans="2:2" x14ac:dyDescent="0.45">
      <c r="B825">
        <v>0.78765223400319995</v>
      </c>
    </row>
    <row r="826" spans="2:2" x14ac:dyDescent="0.45">
      <c r="B826">
        <v>0.36456853718704402</v>
      </c>
    </row>
    <row r="827" spans="2:2" x14ac:dyDescent="0.45">
      <c r="B827">
        <v>0.72934649948067898</v>
      </c>
    </row>
    <row r="828" spans="2:2" x14ac:dyDescent="0.45">
      <c r="B828">
        <v>0.144460046409775</v>
      </c>
    </row>
    <row r="829" spans="2:2" x14ac:dyDescent="0.45">
      <c r="B829">
        <v>0.45645552762185598</v>
      </c>
    </row>
    <row r="830" spans="2:2" x14ac:dyDescent="0.45">
      <c r="B830">
        <v>0.42135741741281102</v>
      </c>
    </row>
    <row r="831" spans="2:2" x14ac:dyDescent="0.45">
      <c r="B831">
        <v>1.1939468664228201</v>
      </c>
    </row>
    <row r="832" spans="2:2" x14ac:dyDescent="0.45">
      <c r="B832">
        <v>0.46997649246824702</v>
      </c>
    </row>
    <row r="833" spans="2:2" x14ac:dyDescent="0.45">
      <c r="B833">
        <v>0.51050947105169198</v>
      </c>
    </row>
    <row r="834" spans="2:2" x14ac:dyDescent="0.45">
      <c r="B834">
        <v>0.40648864361383802</v>
      </c>
    </row>
    <row r="835" spans="2:2" x14ac:dyDescent="0.45">
      <c r="B835">
        <v>0.42135434456780302</v>
      </c>
    </row>
    <row r="836" spans="2:2" x14ac:dyDescent="0.45">
      <c r="B836">
        <v>0.48599591064255998</v>
      </c>
    </row>
    <row r="837" spans="2:2" x14ac:dyDescent="0.45">
      <c r="B837">
        <v>0.27140233762589</v>
      </c>
    </row>
    <row r="838" spans="2:2" x14ac:dyDescent="0.45">
      <c r="B838">
        <v>7.1882516379706898E-2</v>
      </c>
    </row>
    <row r="839" spans="2:2" x14ac:dyDescent="0.45">
      <c r="B839">
        <v>0.52528753295977904</v>
      </c>
    </row>
    <row r="840" spans="2:2" x14ac:dyDescent="0.45">
      <c r="B840">
        <v>0.27163293255262999</v>
      </c>
    </row>
    <row r="841" spans="2:2" x14ac:dyDescent="0.45">
      <c r="B841">
        <v>0.55795424380779102</v>
      </c>
    </row>
    <row r="842" spans="2:2" x14ac:dyDescent="0.45">
      <c r="B842">
        <v>0.31072091169438598</v>
      </c>
    </row>
    <row r="843" spans="2:2" x14ac:dyDescent="0.45">
      <c r="B843">
        <v>0.35384216327335999</v>
      </c>
    </row>
    <row r="844" spans="2:2" x14ac:dyDescent="0.45">
      <c r="B844">
        <v>0.690995472980096</v>
      </c>
    </row>
    <row r="845" spans="2:2" x14ac:dyDescent="0.45">
      <c r="B845">
        <v>0.73862554888554299</v>
      </c>
    </row>
    <row r="846" spans="2:2" x14ac:dyDescent="0.45">
      <c r="B846">
        <v>0.82649913375154704</v>
      </c>
    </row>
    <row r="847" spans="2:2" x14ac:dyDescent="0.45">
      <c r="B847">
        <v>0.401232637734803</v>
      </c>
    </row>
    <row r="848" spans="2:2" x14ac:dyDescent="0.45">
      <c r="B848">
        <v>0.43481334021002499</v>
      </c>
    </row>
    <row r="849" spans="2:2" x14ac:dyDescent="0.45">
      <c r="B849">
        <v>0.34855686013950599</v>
      </c>
    </row>
    <row r="850" spans="2:2" x14ac:dyDescent="0.45">
      <c r="B850">
        <v>0.44834662007817999</v>
      </c>
    </row>
    <row r="851" spans="2:2" x14ac:dyDescent="0.45">
      <c r="B851">
        <v>2.0994485743783802</v>
      </c>
    </row>
    <row r="852" spans="2:2" x14ac:dyDescent="0.45">
      <c r="B852">
        <v>0.92369975690472395</v>
      </c>
    </row>
    <row r="853" spans="2:2" x14ac:dyDescent="0.45">
      <c r="B853">
        <v>0.60231533436928797</v>
      </c>
    </row>
    <row r="854" spans="2:2" x14ac:dyDescent="0.45">
      <c r="B854">
        <v>1.03962495248265</v>
      </c>
    </row>
    <row r="855" spans="2:2" x14ac:dyDescent="0.45">
      <c r="B855">
        <v>0.72691938640822495</v>
      </c>
    </row>
    <row r="856" spans="2:2" x14ac:dyDescent="0.45">
      <c r="B856">
        <v>1.5659127521633001</v>
      </c>
    </row>
    <row r="857" spans="2:2" x14ac:dyDescent="0.45">
      <c r="B857">
        <v>1.4258848777211901</v>
      </c>
    </row>
    <row r="858" spans="2:2" x14ac:dyDescent="0.45">
      <c r="B858">
        <v>1.9931174271524801</v>
      </c>
    </row>
    <row r="859" spans="2:2" x14ac:dyDescent="0.45">
      <c r="B859">
        <v>5.7537285841427197</v>
      </c>
    </row>
    <row r="860" spans="2:2" x14ac:dyDescent="0.45">
      <c r="B860">
        <v>2.8281091866069601</v>
      </c>
    </row>
    <row r="861" spans="2:2" x14ac:dyDescent="0.45">
      <c r="B861">
        <v>0.667095065417596</v>
      </c>
    </row>
    <row r="862" spans="2:2" x14ac:dyDescent="0.45">
      <c r="B862">
        <v>2.9990944490089202</v>
      </c>
    </row>
    <row r="863" spans="2:2" x14ac:dyDescent="0.45">
      <c r="B863">
        <v>0.91086829104373201</v>
      </c>
    </row>
    <row r="864" spans="2:2" x14ac:dyDescent="0.45">
      <c r="B864">
        <v>1.15092108579733</v>
      </c>
    </row>
    <row r="865" spans="2:2" x14ac:dyDescent="0.45">
      <c r="B865">
        <v>1.26629563885939</v>
      </c>
    </row>
    <row r="866" spans="2:2" x14ac:dyDescent="0.45">
      <c r="B866">
        <v>1.1122345802965701</v>
      </c>
    </row>
    <row r="867" spans="2:2" x14ac:dyDescent="0.45">
      <c r="B867">
        <v>10.7741291950554</v>
      </c>
    </row>
    <row r="868" spans="2:2" x14ac:dyDescent="0.45">
      <c r="B868">
        <v>0.82121790927423</v>
      </c>
    </row>
    <row r="869" spans="2:2" x14ac:dyDescent="0.45">
      <c r="B869">
        <v>1.26206072236394</v>
      </c>
    </row>
    <row r="870" spans="2:2" x14ac:dyDescent="0.45">
      <c r="B870">
        <v>13.8730853428874</v>
      </c>
    </row>
    <row r="871" spans="2:2" x14ac:dyDescent="0.45">
      <c r="B871">
        <v>1.2364633311428399</v>
      </c>
    </row>
    <row r="872" spans="2:2" x14ac:dyDescent="0.45">
      <c r="B872">
        <v>1.88476261270927</v>
      </c>
    </row>
    <row r="873" spans="2:2" x14ac:dyDescent="0.45">
      <c r="B873">
        <v>1.1179003333169699</v>
      </c>
    </row>
    <row r="874" spans="2:2" x14ac:dyDescent="0.45">
      <c r="B874">
        <v>1.1501170728864001</v>
      </c>
    </row>
    <row r="875" spans="2:2" x14ac:dyDescent="0.45">
      <c r="B875">
        <v>0.92744372749357695</v>
      </c>
    </row>
    <row r="876" spans="2:2" x14ac:dyDescent="0.45">
      <c r="B876">
        <v>1.1293521968861799</v>
      </c>
    </row>
    <row r="877" spans="2:2" x14ac:dyDescent="0.45">
      <c r="B877">
        <v>1.35696948864296</v>
      </c>
    </row>
    <row r="878" spans="2:2" x14ac:dyDescent="0.45">
      <c r="B878">
        <v>1.32839467845389</v>
      </c>
    </row>
    <row r="879" spans="2:2" x14ac:dyDescent="0.45">
      <c r="B879">
        <v>13.595324249369</v>
      </c>
    </row>
    <row r="880" spans="2:2" x14ac:dyDescent="0.45">
      <c r="B880">
        <v>2.4337061818643302</v>
      </c>
    </row>
    <row r="881" spans="2:2" x14ac:dyDescent="0.45">
      <c r="B881">
        <v>2.99037603849384</v>
      </c>
    </row>
    <row r="882" spans="2:2" x14ac:dyDescent="0.45">
      <c r="B882">
        <v>3.2210789423199002</v>
      </c>
    </row>
    <row r="883" spans="2:2" x14ac:dyDescent="0.45">
      <c r="B883">
        <v>1.5429340098434701</v>
      </c>
    </row>
    <row r="884" spans="2:2" x14ac:dyDescent="0.45">
      <c r="B884">
        <v>1.8813484341386599</v>
      </c>
    </row>
    <row r="885" spans="2:2" x14ac:dyDescent="0.45">
      <c r="B885">
        <v>1.2695720671175601</v>
      </c>
    </row>
    <row r="886" spans="2:2" x14ac:dyDescent="0.45">
      <c r="B886">
        <v>1.1181015691168099</v>
      </c>
    </row>
    <row r="887" spans="2:2" x14ac:dyDescent="0.45">
      <c r="B887">
        <v>2.2472923195351799</v>
      </c>
    </row>
    <row r="888" spans="2:2" x14ac:dyDescent="0.45">
      <c r="B888">
        <v>1.53589136183373</v>
      </c>
    </row>
    <row r="889" spans="2:2" x14ac:dyDescent="0.45">
      <c r="B889">
        <v>0.75509283257840099</v>
      </c>
    </row>
    <row r="890" spans="2:2" x14ac:dyDescent="0.45">
      <c r="B890">
        <v>4.2688316034285201</v>
      </c>
    </row>
    <row r="891" spans="2:2" x14ac:dyDescent="0.45">
      <c r="B891">
        <v>1.5587770596500701</v>
      </c>
    </row>
    <row r="892" spans="2:2" x14ac:dyDescent="0.45">
      <c r="B892">
        <v>1.2936092245280799</v>
      </c>
    </row>
    <row r="893" spans="2:2" x14ac:dyDescent="0.45">
      <c r="B893">
        <v>0.96326077014383604</v>
      </c>
    </row>
    <row r="894" spans="2:2" x14ac:dyDescent="0.45">
      <c r="B894">
        <v>0.63468837200541395</v>
      </c>
    </row>
    <row r="895" spans="2:2" x14ac:dyDescent="0.45">
      <c r="B895">
        <v>0.858155079554209</v>
      </c>
    </row>
    <row r="896" spans="2:2" x14ac:dyDescent="0.45">
      <c r="B896">
        <v>0.99787893820021001</v>
      </c>
    </row>
    <row r="897" spans="2:2" x14ac:dyDescent="0.45">
      <c r="B897">
        <v>0.37940615487151602</v>
      </c>
    </row>
    <row r="898" spans="2:2" x14ac:dyDescent="0.45">
      <c r="B898">
        <v>0.74132575729084305</v>
      </c>
    </row>
    <row r="899" spans="2:2" x14ac:dyDescent="0.45">
      <c r="B899">
        <v>1.21271230710898</v>
      </c>
    </row>
    <row r="900" spans="2:2" x14ac:dyDescent="0.45">
      <c r="B900">
        <v>0.59684788509347897</v>
      </c>
    </row>
    <row r="901" spans="2:2" x14ac:dyDescent="0.45">
      <c r="B901">
        <v>0.95610376864386204</v>
      </c>
    </row>
    <row r="902" spans="2:2" x14ac:dyDescent="0.45">
      <c r="B902">
        <v>0.37679243007107399</v>
      </c>
    </row>
    <row r="903" spans="2:2" x14ac:dyDescent="0.45">
      <c r="B903">
        <v>0.42680780350243003</v>
      </c>
    </row>
    <row r="904" spans="2:2" x14ac:dyDescent="0.45">
      <c r="B904">
        <v>0.45653924343416602</v>
      </c>
    </row>
    <row r="905" spans="2:2" x14ac:dyDescent="0.45">
      <c r="B905">
        <v>0.553763458071862</v>
      </c>
    </row>
    <row r="906" spans="2:2" x14ac:dyDescent="0.45">
      <c r="B906">
        <v>2.6589550876402002</v>
      </c>
    </row>
    <row r="907" spans="2:2" x14ac:dyDescent="0.45">
      <c r="B907">
        <v>5.84692242235195</v>
      </c>
    </row>
    <row r="908" spans="2:2" x14ac:dyDescent="0.45">
      <c r="B908">
        <v>0.50373537830292303</v>
      </c>
    </row>
    <row r="909" spans="2:2" x14ac:dyDescent="0.45">
      <c r="B909">
        <v>0.49157977779933199</v>
      </c>
    </row>
    <row r="910" spans="2:2" x14ac:dyDescent="0.45">
      <c r="B910">
        <v>0.62400616920306395</v>
      </c>
    </row>
    <row r="911" spans="2:2" x14ac:dyDescent="0.45">
      <c r="B911">
        <v>0.51051840011644001</v>
      </c>
    </row>
    <row r="912" spans="2:2" x14ac:dyDescent="0.45">
      <c r="B912">
        <v>0.40651934780230697</v>
      </c>
    </row>
    <row r="913" spans="2:2" x14ac:dyDescent="0.45">
      <c r="B913">
        <v>0.47265568258283702</v>
      </c>
    </row>
    <row r="914" spans="2:2" x14ac:dyDescent="0.45">
      <c r="B914">
        <v>0.59954583271341799</v>
      </c>
    </row>
    <row r="915" spans="2:2" x14ac:dyDescent="0.45">
      <c r="B915">
        <v>0.49827445446723201</v>
      </c>
    </row>
    <row r="916" spans="2:2" x14ac:dyDescent="0.45">
      <c r="B916">
        <v>0.50099128881384702</v>
      </c>
    </row>
    <row r="917" spans="2:2" x14ac:dyDescent="0.45">
      <c r="B917">
        <v>3.0059353928792998</v>
      </c>
    </row>
    <row r="918" spans="2:2" x14ac:dyDescent="0.45">
      <c r="B918">
        <v>0.13075532577814</v>
      </c>
    </row>
    <row r="919" spans="2:2" x14ac:dyDescent="0.45">
      <c r="B919">
        <v>0.225492438879527</v>
      </c>
    </row>
    <row r="920" spans="2:2" x14ac:dyDescent="0.45">
      <c r="B920">
        <v>0.41454182506839399</v>
      </c>
    </row>
    <row r="921" spans="2:2" x14ac:dyDescent="0.45">
      <c r="B921">
        <v>0.38649861234578597</v>
      </c>
    </row>
    <row r="922" spans="2:2" x14ac:dyDescent="0.45">
      <c r="B922">
        <v>0.62394272132561002</v>
      </c>
    </row>
    <row r="923" spans="2:2" x14ac:dyDescent="0.45">
      <c r="B923">
        <v>0.44609253909332203</v>
      </c>
    </row>
    <row r="924" spans="2:2" x14ac:dyDescent="0.45">
      <c r="B924">
        <v>0.56471054886501004</v>
      </c>
    </row>
    <row r="925" spans="2:2" x14ac:dyDescent="0.45">
      <c r="B925">
        <v>0.77858129527806497</v>
      </c>
    </row>
    <row r="926" spans="2:2" x14ac:dyDescent="0.45">
      <c r="B926">
        <v>1.10907683188332</v>
      </c>
    </row>
    <row r="927" spans="2:2" x14ac:dyDescent="0.45">
      <c r="B927">
        <v>0.76840203396284401</v>
      </c>
    </row>
    <row r="928" spans="2:2" x14ac:dyDescent="0.45">
      <c r="B928">
        <v>0.74004049016377704</v>
      </c>
    </row>
    <row r="929" spans="2:2" x14ac:dyDescent="0.45">
      <c r="B929">
        <v>1.4993993602464699</v>
      </c>
    </row>
    <row r="930" spans="2:2" x14ac:dyDescent="0.45">
      <c r="B930">
        <v>0.549625276495466</v>
      </c>
    </row>
    <row r="931" spans="2:2" x14ac:dyDescent="0.45">
      <c r="B931">
        <v>0.53746541123247105</v>
      </c>
    </row>
    <row r="932" spans="2:2" x14ac:dyDescent="0.45">
      <c r="B932">
        <v>0.87225355037574304</v>
      </c>
    </row>
    <row r="933" spans="2:2" x14ac:dyDescent="0.45">
      <c r="B933">
        <v>0.56044156754927499</v>
      </c>
    </row>
    <row r="934" spans="2:2" x14ac:dyDescent="0.45">
      <c r="B934">
        <v>1.4044664554923401</v>
      </c>
    </row>
    <row r="935" spans="2:2" x14ac:dyDescent="0.45">
      <c r="B935">
        <v>1.08712872788024</v>
      </c>
    </row>
    <row r="936" spans="2:2" x14ac:dyDescent="0.45">
      <c r="B936">
        <v>0.34862490300714699</v>
      </c>
    </row>
    <row r="937" spans="2:2" x14ac:dyDescent="0.45">
      <c r="B937">
        <v>0.765245621543306</v>
      </c>
    </row>
    <row r="938" spans="2:2" x14ac:dyDescent="0.45">
      <c r="B938">
        <v>0.58235116451606195</v>
      </c>
    </row>
    <row r="939" spans="2:2" x14ac:dyDescent="0.45">
      <c r="B939">
        <v>1.7673522309924601</v>
      </c>
    </row>
    <row r="940" spans="2:2" x14ac:dyDescent="0.45">
      <c r="B940">
        <v>0.66723845049890496</v>
      </c>
    </row>
    <row r="941" spans="2:2" x14ac:dyDescent="0.45">
      <c r="B941">
        <v>0.40104868659842402</v>
      </c>
    </row>
    <row r="942" spans="2:2" x14ac:dyDescent="0.45">
      <c r="B942">
        <v>1.00912669024558</v>
      </c>
    </row>
    <row r="943" spans="2:2" x14ac:dyDescent="0.45">
      <c r="B943">
        <v>0.42986623064410701</v>
      </c>
    </row>
    <row r="944" spans="2:2" x14ac:dyDescent="0.45">
      <c r="B944">
        <v>3.0684217158162301</v>
      </c>
    </row>
    <row r="945" spans="2:2" x14ac:dyDescent="0.45">
      <c r="B945">
        <v>1.5586913131906599</v>
      </c>
    </row>
    <row r="946" spans="2:2" x14ac:dyDescent="0.45">
      <c r="B946">
        <v>0.38229054225618597</v>
      </c>
    </row>
    <row r="947" spans="2:2" x14ac:dyDescent="0.45">
      <c r="B947">
        <v>0.61458920707539899</v>
      </c>
    </row>
    <row r="948" spans="2:2" x14ac:dyDescent="0.45">
      <c r="B948">
        <v>0.636109106470923</v>
      </c>
    </row>
    <row r="949" spans="2:2" x14ac:dyDescent="0.45">
      <c r="B949">
        <v>0.91893617442841302</v>
      </c>
    </row>
    <row r="950" spans="2:2" x14ac:dyDescent="0.45">
      <c r="B950">
        <v>0.47531462317328899</v>
      </c>
    </row>
    <row r="951" spans="2:2" x14ac:dyDescent="0.45">
      <c r="B951">
        <v>0.58209201624060503</v>
      </c>
    </row>
    <row r="952" spans="2:2" x14ac:dyDescent="0.45">
      <c r="B952">
        <v>0.53744779095630002</v>
      </c>
    </row>
    <row r="953" spans="2:2" x14ac:dyDescent="0.45">
      <c r="B953">
        <v>1.6385918579782099</v>
      </c>
    </row>
    <row r="954" spans="2:2" x14ac:dyDescent="0.45">
      <c r="B954">
        <v>0.66582146973654899</v>
      </c>
    </row>
    <row r="955" spans="2:2" x14ac:dyDescent="0.45">
      <c r="B955">
        <v>0.73893870597635603</v>
      </c>
    </row>
    <row r="956" spans="2:2" x14ac:dyDescent="0.45">
      <c r="B956">
        <v>0.76712546191212105</v>
      </c>
    </row>
    <row r="957" spans="2:2" x14ac:dyDescent="0.45">
      <c r="B957">
        <v>0.52129705747858901</v>
      </c>
    </row>
    <row r="958" spans="2:2" x14ac:dyDescent="0.45">
      <c r="B958">
        <v>0.47805317369098399</v>
      </c>
    </row>
    <row r="959" spans="2:2" x14ac:dyDescent="0.45">
      <c r="B959">
        <v>0.44834772236168802</v>
      </c>
    </row>
    <row r="960" spans="2:2" x14ac:dyDescent="0.45">
      <c r="B960">
        <v>0.52272505228813604</v>
      </c>
    </row>
    <row r="961" spans="2:2" x14ac:dyDescent="0.45">
      <c r="B961">
        <v>1.66126287164585</v>
      </c>
    </row>
    <row r="962" spans="2:2" x14ac:dyDescent="0.45">
      <c r="B962">
        <v>1.48081996485857</v>
      </c>
    </row>
    <row r="963" spans="2:2" x14ac:dyDescent="0.45">
      <c r="B963">
        <v>2.5488022913106101</v>
      </c>
    </row>
    <row r="964" spans="2:2" x14ac:dyDescent="0.45">
      <c r="B964">
        <v>2.86851983653106</v>
      </c>
    </row>
    <row r="965" spans="2:2" x14ac:dyDescent="0.45">
      <c r="B965">
        <v>0.99671082986010795</v>
      </c>
    </row>
    <row r="966" spans="2:2" x14ac:dyDescent="0.45">
      <c r="B966">
        <v>0.686029854458025</v>
      </c>
    </row>
    <row r="967" spans="2:2" x14ac:dyDescent="0.45">
      <c r="B967">
        <v>1.00751029782124</v>
      </c>
    </row>
    <row r="968" spans="2:2" x14ac:dyDescent="0.45">
      <c r="B968">
        <v>1.61860597286387</v>
      </c>
    </row>
    <row r="969" spans="2:2" x14ac:dyDescent="0.45">
      <c r="B969">
        <v>1.0304457480314699</v>
      </c>
    </row>
    <row r="970" spans="2:2" x14ac:dyDescent="0.45">
      <c r="B970">
        <v>2.5478434011140401</v>
      </c>
    </row>
    <row r="971" spans="2:2" x14ac:dyDescent="0.45">
      <c r="B971">
        <v>0.50648373074145103</v>
      </c>
    </row>
    <row r="972" spans="2:2" x14ac:dyDescent="0.45">
      <c r="B972">
        <v>0.48886583464320998</v>
      </c>
    </row>
    <row r="973" spans="2:2" x14ac:dyDescent="0.45">
      <c r="B973">
        <v>0.66172635965090698</v>
      </c>
    </row>
    <row r="974" spans="2:2" x14ac:dyDescent="0.45">
      <c r="B974">
        <v>1.3450372174540799</v>
      </c>
    </row>
    <row r="975" spans="2:2" x14ac:dyDescent="0.45">
      <c r="B975">
        <v>2.0902324789670201</v>
      </c>
    </row>
    <row r="976" spans="2:2" x14ac:dyDescent="0.45">
      <c r="B976">
        <v>0.60370563589238202</v>
      </c>
    </row>
    <row r="977" spans="2:2" x14ac:dyDescent="0.45">
      <c r="B977">
        <v>1.7069045286709801</v>
      </c>
    </row>
    <row r="978" spans="2:2" x14ac:dyDescent="0.45">
      <c r="B978">
        <v>0.63206353711805396</v>
      </c>
    </row>
    <row r="979" spans="2:2" x14ac:dyDescent="0.45">
      <c r="B979">
        <v>0.53210948107997602</v>
      </c>
    </row>
    <row r="980" spans="2:2" x14ac:dyDescent="0.45">
      <c r="B980">
        <v>0.634707049872688</v>
      </c>
    </row>
    <row r="981" spans="2:2" x14ac:dyDescent="0.45">
      <c r="B981">
        <v>0.74411437442139705</v>
      </c>
    </row>
    <row r="982" spans="2:2" x14ac:dyDescent="0.45">
      <c r="B982">
        <v>0.74983236199119196</v>
      </c>
    </row>
    <row r="983" spans="2:2" x14ac:dyDescent="0.45">
      <c r="B983">
        <v>0.71983558801054603</v>
      </c>
    </row>
    <row r="984" spans="2:2" x14ac:dyDescent="0.45">
      <c r="B984">
        <v>0.94807734353335704</v>
      </c>
    </row>
    <row r="985" spans="2:2" x14ac:dyDescent="0.45">
      <c r="B985">
        <v>1.9741550592119601</v>
      </c>
    </row>
    <row r="986" spans="2:2" x14ac:dyDescent="0.45">
      <c r="B986">
        <v>1.44763234787992</v>
      </c>
    </row>
    <row r="987" spans="2:2" x14ac:dyDescent="0.45">
      <c r="B987">
        <v>1.7441466602197</v>
      </c>
    </row>
    <row r="988" spans="2:2" x14ac:dyDescent="0.45">
      <c r="B988">
        <v>1.49211385860386</v>
      </c>
    </row>
    <row r="989" spans="2:2" x14ac:dyDescent="0.45">
      <c r="B989">
        <v>2.0264567430073601</v>
      </c>
    </row>
    <row r="990" spans="2:2" x14ac:dyDescent="0.45">
      <c r="B990">
        <v>1.50152688848463</v>
      </c>
    </row>
    <row r="991" spans="2:2" x14ac:dyDescent="0.45">
      <c r="B991">
        <v>2.29269945373286</v>
      </c>
    </row>
    <row r="992" spans="2:2" x14ac:dyDescent="0.45">
      <c r="B992">
        <v>0.72511409157899698</v>
      </c>
    </row>
    <row r="993" spans="2:2" x14ac:dyDescent="0.45">
      <c r="B993">
        <v>1.38008748995417</v>
      </c>
    </row>
    <row r="994" spans="2:2" x14ac:dyDescent="0.45">
      <c r="B994">
        <v>0.56443190278537403</v>
      </c>
    </row>
    <row r="995" spans="2:2" x14ac:dyDescent="0.45">
      <c r="B995">
        <v>0.78005920175761301</v>
      </c>
    </row>
    <row r="996" spans="2:2" x14ac:dyDescent="0.45">
      <c r="B996">
        <v>1.4043257572571199</v>
      </c>
    </row>
    <row r="997" spans="2:2" x14ac:dyDescent="0.45">
      <c r="B997">
        <v>0.58064648029311405</v>
      </c>
    </row>
    <row r="998" spans="2:2" x14ac:dyDescent="0.45">
      <c r="B998">
        <v>1.6191106336813199</v>
      </c>
    </row>
    <row r="999" spans="2:2" x14ac:dyDescent="0.45">
      <c r="B999">
        <v>0.58737487840817804</v>
      </c>
    </row>
    <row r="1000" spans="2:2" x14ac:dyDescent="0.45">
      <c r="B1000">
        <v>2.4175005068616602</v>
      </c>
    </row>
    <row r="1001" spans="2:2" x14ac:dyDescent="0.45">
      <c r="B1001">
        <v>2.4269541117898901</v>
      </c>
    </row>
    <row r="1002" spans="2:2" x14ac:dyDescent="0.45">
      <c r="B1002">
        <v>2.56854012191488</v>
      </c>
    </row>
    <row r="1003" spans="2:2" x14ac:dyDescent="0.45">
      <c r="B1003">
        <v>4.4982858077146499</v>
      </c>
    </row>
    <row r="1004" spans="2:2" x14ac:dyDescent="0.45">
      <c r="B1004">
        <v>3.6950563856331802</v>
      </c>
    </row>
    <row r="1005" spans="2:2" x14ac:dyDescent="0.45">
      <c r="B1005">
        <v>6.9181526472822199</v>
      </c>
    </row>
    <row r="1006" spans="2:2" x14ac:dyDescent="0.45">
      <c r="B1006">
        <v>4.10036251559234</v>
      </c>
    </row>
    <row r="1007" spans="2:2" x14ac:dyDescent="0.45">
      <c r="B1007">
        <v>4.0510910641349804</v>
      </c>
    </row>
    <row r="1008" spans="2:2" x14ac:dyDescent="0.45">
      <c r="B1008">
        <v>3.33524225871101</v>
      </c>
    </row>
    <row r="1009" spans="2:2" x14ac:dyDescent="0.45">
      <c r="B1009">
        <v>3.8106155435422999</v>
      </c>
    </row>
    <row r="1010" spans="2:2" x14ac:dyDescent="0.45">
      <c r="B1010">
        <v>6.9923852941254099</v>
      </c>
    </row>
    <row r="1011" spans="2:2" x14ac:dyDescent="0.45">
      <c r="B1011">
        <v>0.50105109858090502</v>
      </c>
    </row>
    <row r="1012" spans="2:2" x14ac:dyDescent="0.45">
      <c r="B1012">
        <v>7.7125363597370704</v>
      </c>
    </row>
    <row r="1013" spans="2:2" x14ac:dyDescent="0.45">
      <c r="B1013">
        <v>4.2899545961094798</v>
      </c>
    </row>
    <row r="1014" spans="2:2" x14ac:dyDescent="0.45">
      <c r="B1014">
        <v>3.9636015382244101</v>
      </c>
    </row>
    <row r="1015" spans="2:2" x14ac:dyDescent="0.45">
      <c r="B1015">
        <v>3.2112710934792399</v>
      </c>
    </row>
    <row r="1016" spans="2:2" x14ac:dyDescent="0.45">
      <c r="B1016">
        <v>3.914150243391</v>
      </c>
    </row>
    <row r="1017" spans="2:2" x14ac:dyDescent="0.45">
      <c r="B1017">
        <v>3.1220447032030698</v>
      </c>
    </row>
    <row r="1018" spans="2:2" x14ac:dyDescent="0.45">
      <c r="B1018">
        <v>4.8894543212793398</v>
      </c>
    </row>
    <row r="1019" spans="2:2" x14ac:dyDescent="0.45">
      <c r="B1019">
        <v>3.8664387322155398</v>
      </c>
    </row>
    <row r="1020" spans="2:2" x14ac:dyDescent="0.45">
      <c r="B1020">
        <v>0.58084900074330303</v>
      </c>
    </row>
    <row r="1021" spans="2:2" x14ac:dyDescent="0.45">
      <c r="B1021">
        <v>3.7810428634298598</v>
      </c>
    </row>
    <row r="1022" spans="2:2" x14ac:dyDescent="0.45">
      <c r="B1022">
        <v>0.62246672924381097</v>
      </c>
    </row>
    <row r="1023" spans="2:2" x14ac:dyDescent="0.45">
      <c r="B1023">
        <v>0.63207822995738705</v>
      </c>
    </row>
    <row r="1024" spans="2:2" x14ac:dyDescent="0.45">
      <c r="B1024">
        <v>0.83636942131048297</v>
      </c>
    </row>
    <row r="1025" spans="2:2" x14ac:dyDescent="0.45">
      <c r="B1025">
        <v>0.627912654530003</v>
      </c>
    </row>
    <row r="1026" spans="2:2" x14ac:dyDescent="0.45">
      <c r="B1026">
        <v>5.1861221614059998</v>
      </c>
    </row>
    <row r="1027" spans="2:2" x14ac:dyDescent="0.45">
      <c r="B1027">
        <v>4.0017084126247697</v>
      </c>
    </row>
    <row r="1028" spans="2:2" x14ac:dyDescent="0.45">
      <c r="B1028">
        <v>3.9872183695820298</v>
      </c>
    </row>
    <row r="1029" spans="2:2" x14ac:dyDescent="0.45">
      <c r="B1029">
        <v>7.0689526499164801</v>
      </c>
    </row>
    <row r="1030" spans="2:2" x14ac:dyDescent="0.45">
      <c r="B1030">
        <v>4.5006344971776402</v>
      </c>
    </row>
    <row r="1031" spans="2:2" x14ac:dyDescent="0.45">
      <c r="B1031">
        <v>4.0975848447290097</v>
      </c>
    </row>
    <row r="1032" spans="2:2" x14ac:dyDescent="0.45">
      <c r="B1032">
        <v>4.0342159486270903</v>
      </c>
    </row>
    <row r="1033" spans="2:2" x14ac:dyDescent="0.45">
      <c r="B1033">
        <v>4.0295385047737602</v>
      </c>
    </row>
    <row r="1034" spans="2:2" x14ac:dyDescent="0.45">
      <c r="B1034">
        <v>2.9382091503320802</v>
      </c>
    </row>
    <row r="1035" spans="2:2" x14ac:dyDescent="0.45">
      <c r="B1035">
        <v>4.5169816622254499</v>
      </c>
    </row>
    <row r="1036" spans="2:2" x14ac:dyDescent="0.45">
      <c r="B1036">
        <v>4.2096570793858401</v>
      </c>
    </row>
    <row r="1037" spans="2:2" x14ac:dyDescent="0.45">
      <c r="B1037">
        <v>3.8225440785219802</v>
      </c>
    </row>
    <row r="1038" spans="2:2" x14ac:dyDescent="0.45">
      <c r="B1038">
        <v>0.61578130624350802</v>
      </c>
    </row>
    <row r="1039" spans="2:2" x14ac:dyDescent="0.45">
      <c r="B1039">
        <v>3.52938913397794</v>
      </c>
    </row>
    <row r="1040" spans="2:2" x14ac:dyDescent="0.45">
      <c r="B1040">
        <v>4.1057112656433903</v>
      </c>
    </row>
    <row r="1041" spans="2:2" x14ac:dyDescent="0.45">
      <c r="B1041">
        <v>0.87680407497171098</v>
      </c>
    </row>
    <row r="1042" spans="2:2" x14ac:dyDescent="0.45">
      <c r="B1042">
        <v>11.1874859003571</v>
      </c>
    </row>
    <row r="1043" spans="2:2" x14ac:dyDescent="0.45">
      <c r="B1043">
        <v>4.64904308002584</v>
      </c>
    </row>
    <row r="1044" spans="2:2" x14ac:dyDescent="0.45">
      <c r="B1044">
        <v>0.67527241030418195</v>
      </c>
    </row>
    <row r="1045" spans="2:2" x14ac:dyDescent="0.45">
      <c r="B1045">
        <v>0.91823104462182203</v>
      </c>
    </row>
    <row r="1046" spans="2:2" x14ac:dyDescent="0.45">
      <c r="B1046">
        <v>1.16682111986256</v>
      </c>
    </row>
    <row r="1047" spans="2:2" x14ac:dyDescent="0.45">
      <c r="B1047">
        <v>14.951691936120501</v>
      </c>
    </row>
    <row r="1048" spans="2:2" x14ac:dyDescent="0.45">
      <c r="B1048">
        <v>3.9209640689724301</v>
      </c>
    </row>
    <row r="1049" spans="2:2" x14ac:dyDescent="0.45">
      <c r="B1049">
        <v>4.0881532767218403</v>
      </c>
    </row>
    <row r="1050" spans="2:2" x14ac:dyDescent="0.45">
      <c r="B1050">
        <v>2.72198764737777</v>
      </c>
    </row>
    <row r="1051" spans="2:2" x14ac:dyDescent="0.45">
      <c r="B1051">
        <v>0.62791212088153503</v>
      </c>
    </row>
    <row r="1052" spans="2:2" x14ac:dyDescent="0.45">
      <c r="B1052">
        <v>3.9781364091703599</v>
      </c>
    </row>
    <row r="1053" spans="2:2" x14ac:dyDescent="0.45">
      <c r="B1053">
        <v>3.1915509986985802</v>
      </c>
    </row>
    <row r="1054" spans="2:2" x14ac:dyDescent="0.45">
      <c r="B1054">
        <v>10.496155495119099</v>
      </c>
    </row>
    <row r="1055" spans="2:2" x14ac:dyDescent="0.45">
      <c r="B1055">
        <v>0.61987544293331998</v>
      </c>
    </row>
    <row r="1056" spans="2:2" x14ac:dyDescent="0.45">
      <c r="B1056">
        <v>0.58471580661425904</v>
      </c>
    </row>
    <row r="1057" spans="2:2" x14ac:dyDescent="0.45">
      <c r="B1057">
        <v>0.58201847355745495</v>
      </c>
    </row>
    <row r="1058" spans="2:2" x14ac:dyDescent="0.45">
      <c r="B1058">
        <v>0.77065732797122799</v>
      </c>
    </row>
    <row r="1059" spans="2:2" x14ac:dyDescent="0.45">
      <c r="B1059">
        <v>2.4170705543826401</v>
      </c>
    </row>
    <row r="1060" spans="2:2" x14ac:dyDescent="0.45">
      <c r="B1060">
        <v>2.4583855159688301</v>
      </c>
    </row>
    <row r="1061" spans="2:2" x14ac:dyDescent="0.45">
      <c r="B1061">
        <v>2.35082355552511</v>
      </c>
    </row>
    <row r="1062" spans="2:2" x14ac:dyDescent="0.45">
      <c r="B1062">
        <v>0.68468226134175503</v>
      </c>
    </row>
    <row r="1063" spans="2:2" x14ac:dyDescent="0.45">
      <c r="B1063">
        <v>2.4739157601045298</v>
      </c>
    </row>
    <row r="1064" spans="2:2" x14ac:dyDescent="0.45">
      <c r="B1064">
        <v>0.69683695691748104</v>
      </c>
    </row>
    <row r="1065" spans="2:2" x14ac:dyDescent="0.45">
      <c r="B1065">
        <v>10.630694339274401</v>
      </c>
    </row>
    <row r="1066" spans="2:2" x14ac:dyDescent="0.45">
      <c r="B1066">
        <v>1.6603885876023201</v>
      </c>
    </row>
    <row r="1067" spans="2:2" x14ac:dyDescent="0.45">
      <c r="B1067">
        <v>2.4316646616522499</v>
      </c>
    </row>
    <row r="1068" spans="2:2" x14ac:dyDescent="0.45">
      <c r="B1068">
        <v>6.0666697012281903</v>
      </c>
    </row>
    <row r="1069" spans="2:2" x14ac:dyDescent="0.45">
      <c r="B1069">
        <v>2.7841846519367599</v>
      </c>
    </row>
    <row r="1070" spans="2:2" x14ac:dyDescent="0.45">
      <c r="B1070">
        <v>1.04249736970627</v>
      </c>
    </row>
    <row r="1071" spans="2:2" x14ac:dyDescent="0.45">
      <c r="B1071">
        <v>0.60362386425967396</v>
      </c>
    </row>
    <row r="1072" spans="2:2" x14ac:dyDescent="0.45">
      <c r="B1072">
        <v>0.83003403363539596</v>
      </c>
    </row>
    <row r="1073" spans="2:2" x14ac:dyDescent="0.45">
      <c r="B1073">
        <v>2.8415533358753402</v>
      </c>
    </row>
    <row r="1074" spans="2:2" x14ac:dyDescent="0.45">
      <c r="B1074">
        <v>1.0492518788287399</v>
      </c>
    </row>
    <row r="1075" spans="2:2" x14ac:dyDescent="0.45">
      <c r="B1075">
        <v>0.60362424985538699</v>
      </c>
    </row>
    <row r="1076" spans="2:2" x14ac:dyDescent="0.45">
      <c r="B1076">
        <v>3.3071190795345098</v>
      </c>
    </row>
    <row r="1077" spans="2:2" x14ac:dyDescent="0.45">
      <c r="B1077">
        <v>1.0587077835652701</v>
      </c>
    </row>
    <row r="1078" spans="2:2" x14ac:dyDescent="0.45">
      <c r="B1078">
        <v>0.43493169795498599</v>
      </c>
    </row>
    <row r="1079" spans="2:2" x14ac:dyDescent="0.45">
      <c r="B1079">
        <v>0.388935365012887</v>
      </c>
    </row>
    <row r="1080" spans="2:2" x14ac:dyDescent="0.45">
      <c r="B1080">
        <v>0.48079652069353102</v>
      </c>
    </row>
    <row r="1081" spans="2:2" x14ac:dyDescent="0.45">
      <c r="B1081">
        <v>0.42405602521221197</v>
      </c>
    </row>
    <row r="1082" spans="2:2" x14ac:dyDescent="0.45">
      <c r="B1082">
        <v>0.58495972161732002</v>
      </c>
    </row>
    <row r="1083" spans="2:2" x14ac:dyDescent="0.45">
      <c r="B1083">
        <v>0.52534827190748401</v>
      </c>
    </row>
    <row r="1084" spans="2:2" x14ac:dyDescent="0.45">
      <c r="B1084">
        <v>0.58888785772167496</v>
      </c>
    </row>
    <row r="1085" spans="2:2" x14ac:dyDescent="0.45">
      <c r="B1085">
        <v>0.59569939734601096</v>
      </c>
    </row>
    <row r="1086" spans="2:2" x14ac:dyDescent="0.45">
      <c r="B1086">
        <v>0.53211856937287705</v>
      </c>
    </row>
    <row r="1087" spans="2:2" x14ac:dyDescent="0.45">
      <c r="B1087">
        <v>0.32547495715953301</v>
      </c>
    </row>
    <row r="1088" spans="2:2" x14ac:dyDescent="0.45">
      <c r="B1088">
        <v>0.68628420204454699</v>
      </c>
    </row>
    <row r="1089" spans="2:2" x14ac:dyDescent="0.45">
      <c r="B1089">
        <v>0.59305652303470202</v>
      </c>
    </row>
    <row r="1090" spans="2:2" x14ac:dyDescent="0.45">
      <c r="B1090">
        <v>0.62664482693031998</v>
      </c>
    </row>
    <row r="1091" spans="2:2" x14ac:dyDescent="0.45">
      <c r="B1091">
        <v>0.63607950988401096</v>
      </c>
    </row>
    <row r="1092" spans="2:2" x14ac:dyDescent="0.45">
      <c r="B1092">
        <v>0.99803058510047404</v>
      </c>
    </row>
    <row r="1093" spans="2:2" x14ac:dyDescent="0.45">
      <c r="B1093">
        <v>0.61851873022437798</v>
      </c>
    </row>
    <row r="1094" spans="2:2" x14ac:dyDescent="0.45">
      <c r="B1094">
        <v>1.10895617360914</v>
      </c>
    </row>
    <row r="1095" spans="2:2" x14ac:dyDescent="0.45">
      <c r="B1095">
        <v>1.75624426239875</v>
      </c>
    </row>
    <row r="1096" spans="2:2" x14ac:dyDescent="0.45">
      <c r="B1096">
        <v>0.61445804969424</v>
      </c>
    </row>
    <row r="1097" spans="2:2" x14ac:dyDescent="0.45">
      <c r="B1097">
        <v>0.64418100087837304</v>
      </c>
    </row>
    <row r="1098" spans="2:2" x14ac:dyDescent="0.45">
      <c r="B1098">
        <v>0.64818624149580395</v>
      </c>
    </row>
    <row r="1099" spans="2:2" x14ac:dyDescent="0.45">
      <c r="B1099">
        <v>0.59285778963285696</v>
      </c>
    </row>
    <row r="1100" spans="2:2" x14ac:dyDescent="0.45">
      <c r="B1100">
        <v>1.5013663679520499</v>
      </c>
    </row>
    <row r="1101" spans="2:2" x14ac:dyDescent="0.45">
      <c r="B1101">
        <v>0.70090152348354495</v>
      </c>
    </row>
    <row r="1102" spans="2:2" x14ac:dyDescent="0.45">
      <c r="B1102">
        <v>0.68603626583394794</v>
      </c>
    </row>
    <row r="1103" spans="2:2" x14ac:dyDescent="0.45">
      <c r="B1103">
        <v>0.68602750761051801</v>
      </c>
    </row>
    <row r="1104" spans="2:2" x14ac:dyDescent="0.45">
      <c r="B1104">
        <v>0.67122243135843895</v>
      </c>
    </row>
    <row r="1105" spans="2:2" x14ac:dyDescent="0.45">
      <c r="B1105">
        <v>0.95666937625346204</v>
      </c>
    </row>
    <row r="1106" spans="2:2" x14ac:dyDescent="0.45">
      <c r="B1106">
        <v>1.0495468920167901</v>
      </c>
    </row>
    <row r="1107" spans="2:2" x14ac:dyDescent="0.45">
      <c r="B1107">
        <v>0.76584567474902898</v>
      </c>
    </row>
    <row r="1108" spans="2:2" x14ac:dyDescent="0.45">
      <c r="B1108">
        <v>0.71305485017241199</v>
      </c>
    </row>
    <row r="1109" spans="2:2" x14ac:dyDescent="0.45">
      <c r="B1109">
        <v>1.1019449771382901</v>
      </c>
    </row>
    <row r="1110" spans="2:2" x14ac:dyDescent="0.45">
      <c r="B1110">
        <v>1.8868681404632801</v>
      </c>
    </row>
    <row r="1111" spans="2:2" x14ac:dyDescent="0.45">
      <c r="B1111">
        <v>2.5175536807407801</v>
      </c>
    </row>
    <row r="1112" spans="2:2" x14ac:dyDescent="0.45">
      <c r="B1112">
        <v>1.96731821889619</v>
      </c>
    </row>
    <row r="1113" spans="2:2" x14ac:dyDescent="0.45">
      <c r="B1113">
        <v>2.04101865331952</v>
      </c>
    </row>
    <row r="1114" spans="2:2" x14ac:dyDescent="0.45">
      <c r="B1114">
        <v>0.35387328375833599</v>
      </c>
    </row>
    <row r="1115" spans="2:2" x14ac:dyDescent="0.45">
      <c r="B1115">
        <v>0.49835269974562901</v>
      </c>
    </row>
    <row r="1116" spans="2:2" x14ac:dyDescent="0.45">
      <c r="B1116">
        <v>0.74701285278198104</v>
      </c>
    </row>
    <row r="1117" spans="2:2" x14ac:dyDescent="0.45">
      <c r="B1117">
        <v>0.51859204674159298</v>
      </c>
    </row>
    <row r="1118" spans="2:2" x14ac:dyDescent="0.45">
      <c r="B1118">
        <v>0.78748939789818895</v>
      </c>
    </row>
    <row r="1119" spans="2:2" x14ac:dyDescent="0.45">
      <c r="B1119">
        <v>0.48888829158094699</v>
      </c>
    </row>
    <row r="1120" spans="2:2" x14ac:dyDescent="0.45">
      <c r="B1120">
        <v>0.606527743236564</v>
      </c>
    </row>
    <row r="1121" spans="2:2" x14ac:dyDescent="0.45">
      <c r="B1121">
        <v>0.44888848922876401</v>
      </c>
    </row>
    <row r="1122" spans="2:2" x14ac:dyDescent="0.45">
      <c r="B1122">
        <v>0.37276844458460801</v>
      </c>
    </row>
    <row r="1123" spans="2:2" x14ac:dyDescent="0.45">
      <c r="B1123">
        <v>0.421351341419476</v>
      </c>
    </row>
    <row r="1124" spans="2:2" x14ac:dyDescent="0.45">
      <c r="B1124">
        <v>0.40114077006002202</v>
      </c>
    </row>
    <row r="1125" spans="2:2" x14ac:dyDescent="0.45">
      <c r="B1125">
        <v>0.38894875201573698</v>
      </c>
    </row>
    <row r="1126" spans="2:2" x14ac:dyDescent="0.45">
      <c r="B1126">
        <v>0.47027294277930198</v>
      </c>
    </row>
    <row r="1127" spans="2:2" x14ac:dyDescent="0.45">
      <c r="B1127">
        <v>0.42136573244578801</v>
      </c>
    </row>
    <row r="1128" spans="2:2" x14ac:dyDescent="0.45">
      <c r="B1128">
        <v>0.50911512905712097</v>
      </c>
    </row>
    <row r="1129" spans="2:2" x14ac:dyDescent="0.45">
      <c r="B1129">
        <v>0.467247622362788</v>
      </c>
    </row>
    <row r="1130" spans="2:2" x14ac:dyDescent="0.45">
      <c r="B1130">
        <v>0.483432956866231</v>
      </c>
    </row>
    <row r="1131" spans="2:2" x14ac:dyDescent="0.45">
      <c r="B1131">
        <v>0.648247681838657</v>
      </c>
    </row>
    <row r="1132" spans="2:2" x14ac:dyDescent="0.45">
      <c r="B1132">
        <v>0.74961131807943104</v>
      </c>
    </row>
    <row r="1133" spans="2:2" x14ac:dyDescent="0.45">
      <c r="B1133">
        <v>0.76296875382403795</v>
      </c>
    </row>
    <row r="1134" spans="2:2" x14ac:dyDescent="0.45">
      <c r="B1134">
        <v>1.6395106179905501</v>
      </c>
    </row>
    <row r="1135" spans="2:2" x14ac:dyDescent="0.45">
      <c r="B1135">
        <v>1.33706514905284</v>
      </c>
    </row>
    <row r="1136" spans="2:2" x14ac:dyDescent="0.45">
      <c r="B1136">
        <v>1.1655552358461001</v>
      </c>
    </row>
    <row r="1137" spans="2:2" x14ac:dyDescent="0.45">
      <c r="B1137">
        <v>1.3156279730662399</v>
      </c>
    </row>
    <row r="1138" spans="2:2" x14ac:dyDescent="0.45">
      <c r="B1138">
        <v>1.72334782536794</v>
      </c>
    </row>
    <row r="1139" spans="2:2" x14ac:dyDescent="0.45">
      <c r="B1139">
        <v>1.33965186090513</v>
      </c>
    </row>
    <row r="1140" spans="2:2" x14ac:dyDescent="0.45">
      <c r="B1140">
        <v>2.33608583742165</v>
      </c>
    </row>
    <row r="1141" spans="2:2" x14ac:dyDescent="0.45">
      <c r="B1141">
        <v>1.5510441048644701</v>
      </c>
    </row>
    <row r="1142" spans="2:2" x14ac:dyDescent="0.45">
      <c r="B1142">
        <v>1.7233269740349</v>
      </c>
    </row>
    <row r="1143" spans="2:2" x14ac:dyDescent="0.45">
      <c r="B1143">
        <v>1.34235225421407</v>
      </c>
    </row>
    <row r="1144" spans="2:2" x14ac:dyDescent="0.45">
      <c r="B1144">
        <v>2.3379533897628502</v>
      </c>
    </row>
    <row r="1145" spans="2:2" x14ac:dyDescent="0.45">
      <c r="B1145">
        <v>6.1458797989822598</v>
      </c>
    </row>
    <row r="1146" spans="2:2" x14ac:dyDescent="0.45">
      <c r="B1146">
        <v>0.49831341695994602</v>
      </c>
    </row>
    <row r="1147" spans="2:2" x14ac:dyDescent="0.45">
      <c r="B1147">
        <v>0.93306479832940803</v>
      </c>
    </row>
    <row r="1148" spans="2:2" x14ac:dyDescent="0.45">
      <c r="B1148">
        <v>0.77355434515863297</v>
      </c>
    </row>
    <row r="1149" spans="2:2" x14ac:dyDescent="0.45">
      <c r="B1149">
        <v>0.78477697526248902</v>
      </c>
    </row>
    <row r="1150" spans="2:2" x14ac:dyDescent="0.45">
      <c r="B1150">
        <v>0.82819951228644795</v>
      </c>
    </row>
    <row r="1151" spans="2:2" x14ac:dyDescent="0.45">
      <c r="B1151">
        <v>2.3394027311044598</v>
      </c>
    </row>
    <row r="1152" spans="2:2" x14ac:dyDescent="0.45">
      <c r="B1152">
        <v>2.22085148025129</v>
      </c>
    </row>
    <row r="1153" spans="2:2" x14ac:dyDescent="0.45">
      <c r="B1153">
        <v>3.0413799590834998</v>
      </c>
    </row>
    <row r="1154" spans="2:2" x14ac:dyDescent="0.45">
      <c r="B1154">
        <v>0.36729089381804297</v>
      </c>
    </row>
    <row r="1155" spans="2:2" x14ac:dyDescent="0.45">
      <c r="B1155">
        <v>0.60365029668730996</v>
      </c>
    </row>
    <row r="1156" spans="2:2" x14ac:dyDescent="0.45">
      <c r="B1156">
        <v>0.53069851475205299</v>
      </c>
    </row>
    <row r="1157" spans="2:2" x14ac:dyDescent="0.45">
      <c r="B1157">
        <v>0.49290041555163</v>
      </c>
    </row>
    <row r="1158" spans="2:2" x14ac:dyDescent="0.45">
      <c r="B1158">
        <v>0.50097848067982997</v>
      </c>
    </row>
    <row r="1159" spans="2:2" x14ac:dyDescent="0.45">
      <c r="B1159">
        <v>1.89906924429678</v>
      </c>
    </row>
    <row r="1160" spans="2:2" x14ac:dyDescent="0.45">
      <c r="B1160">
        <v>0.54149824702388705</v>
      </c>
    </row>
    <row r="1161" spans="2:2" x14ac:dyDescent="0.45">
      <c r="B1161">
        <v>0.53745032031940898</v>
      </c>
    </row>
    <row r="1162" spans="2:2" x14ac:dyDescent="0.45">
      <c r="B1162">
        <v>1.50082743297968</v>
      </c>
    </row>
    <row r="1163" spans="2:2" x14ac:dyDescent="0.45">
      <c r="B1163">
        <v>0.55095047336014202</v>
      </c>
    </row>
    <row r="1164" spans="2:2" x14ac:dyDescent="0.45">
      <c r="B1164">
        <v>0.56040022313765803</v>
      </c>
    </row>
    <row r="1165" spans="2:2" x14ac:dyDescent="0.45">
      <c r="B1165">
        <v>0.53744100652776405</v>
      </c>
    </row>
    <row r="1166" spans="2:2" x14ac:dyDescent="0.45">
      <c r="B1166">
        <v>0.53069528239950603</v>
      </c>
    </row>
    <row r="1167" spans="2:2" x14ac:dyDescent="0.45">
      <c r="B1167">
        <v>0.51043794938924303</v>
      </c>
    </row>
    <row r="1168" spans="2:2" x14ac:dyDescent="0.45">
      <c r="B1168">
        <v>0.55370966857936099</v>
      </c>
    </row>
    <row r="1169" spans="2:2" x14ac:dyDescent="0.45">
      <c r="B1169">
        <v>0.52260204874831995</v>
      </c>
    </row>
    <row r="1170" spans="2:2" x14ac:dyDescent="0.45">
      <c r="B1170">
        <v>0.51585947992189995</v>
      </c>
    </row>
    <row r="1171" spans="2:2" x14ac:dyDescent="0.45">
      <c r="B1171">
        <v>0.93873792207918405</v>
      </c>
    </row>
    <row r="1172" spans="2:2" x14ac:dyDescent="0.45">
      <c r="B1172">
        <v>0.91281774093405899</v>
      </c>
    </row>
    <row r="1173" spans="2:2" x14ac:dyDescent="0.45">
      <c r="B1173">
        <v>1.0789194707643399</v>
      </c>
    </row>
    <row r="1174" spans="2:2" x14ac:dyDescent="0.45">
      <c r="B1174">
        <v>1.6956234597206301</v>
      </c>
    </row>
    <row r="1175" spans="2:2" x14ac:dyDescent="0.45">
      <c r="B1175">
        <v>1.2508310430156799</v>
      </c>
    </row>
    <row r="1176" spans="2:2" x14ac:dyDescent="0.45">
      <c r="B1176">
        <v>1.2438405506721999</v>
      </c>
    </row>
    <row r="1177" spans="2:2" x14ac:dyDescent="0.45">
      <c r="B1177">
        <v>1.30901258033707</v>
      </c>
    </row>
    <row r="1178" spans="2:2" x14ac:dyDescent="0.45">
      <c r="B1178">
        <v>0.85887264743511105</v>
      </c>
    </row>
    <row r="1179" spans="2:2" x14ac:dyDescent="0.45">
      <c r="B1179">
        <v>1.6763806042570299</v>
      </c>
    </row>
    <row r="1180" spans="2:2" x14ac:dyDescent="0.45">
      <c r="B1180">
        <v>0.72358730328327003</v>
      </c>
    </row>
    <row r="1181" spans="2:2" x14ac:dyDescent="0.45">
      <c r="B1181">
        <v>0.76123721116994103</v>
      </c>
    </row>
    <row r="1182" spans="2:2" x14ac:dyDescent="0.45">
      <c r="B1182">
        <v>2.2986139122924198</v>
      </c>
    </row>
    <row r="1183" spans="2:2" x14ac:dyDescent="0.45">
      <c r="B1183">
        <v>1.8881806355250299</v>
      </c>
    </row>
    <row r="1184" spans="2:2" x14ac:dyDescent="0.45">
      <c r="B1184">
        <v>2.3964159429434599</v>
      </c>
    </row>
    <row r="1185" spans="2:2" x14ac:dyDescent="0.45">
      <c r="B1185">
        <v>2.6633492202126798</v>
      </c>
    </row>
    <row r="1186" spans="2:2" x14ac:dyDescent="0.45">
      <c r="B1186">
        <v>1.2137561529251299</v>
      </c>
    </row>
    <row r="1187" spans="2:2" x14ac:dyDescent="0.45">
      <c r="B1187">
        <v>0.73055781758180705</v>
      </c>
    </row>
    <row r="1188" spans="2:2" x14ac:dyDescent="0.45">
      <c r="B1188">
        <v>0.56047956016575795</v>
      </c>
    </row>
    <row r="1189" spans="2:2" x14ac:dyDescent="0.45">
      <c r="B1189">
        <v>0.63074593353292396</v>
      </c>
    </row>
    <row r="1190" spans="2:2" x14ac:dyDescent="0.45">
      <c r="B1190">
        <v>0.56117228422464105</v>
      </c>
    </row>
    <row r="1191" spans="2:2" x14ac:dyDescent="0.45">
      <c r="B1191">
        <v>0.68498300714572402</v>
      </c>
    </row>
    <row r="1192" spans="2:2" x14ac:dyDescent="0.45">
      <c r="B1192">
        <v>1.68296126978949</v>
      </c>
    </row>
    <row r="1193" spans="2:2" x14ac:dyDescent="0.45">
      <c r="B1193">
        <v>0.86876832653171399</v>
      </c>
    </row>
    <row r="1194" spans="2:2" x14ac:dyDescent="0.45">
      <c r="B1194">
        <v>0.89055413378278103</v>
      </c>
    </row>
    <row r="1195" spans="2:2" x14ac:dyDescent="0.45">
      <c r="B1195">
        <v>0.87103207809027305</v>
      </c>
    </row>
    <row r="1196" spans="2:2" x14ac:dyDescent="0.45">
      <c r="B1196">
        <v>3.90173006352348</v>
      </c>
    </row>
    <row r="1197" spans="2:2" x14ac:dyDescent="0.45">
      <c r="B1197">
        <v>0.94273190016085795</v>
      </c>
    </row>
    <row r="1198" spans="2:2" x14ac:dyDescent="0.45">
      <c r="B1198">
        <v>0.78724917583808396</v>
      </c>
    </row>
    <row r="1199" spans="2:2" x14ac:dyDescent="0.45">
      <c r="B1199">
        <v>3.73049687577018</v>
      </c>
    </row>
    <row r="1200" spans="2:2" x14ac:dyDescent="0.45">
      <c r="B1200">
        <v>0.75347292007973499</v>
      </c>
    </row>
    <row r="1201" spans="2:2" x14ac:dyDescent="0.45">
      <c r="B1201">
        <v>2.0970384983939798</v>
      </c>
    </row>
    <row r="1202" spans="2:2" x14ac:dyDescent="0.45">
      <c r="B1202">
        <v>3.49062468214222</v>
      </c>
    </row>
    <row r="1203" spans="2:2" x14ac:dyDescent="0.45">
      <c r="B1203">
        <v>0.78994532877494705</v>
      </c>
    </row>
    <row r="1204" spans="2:2" x14ac:dyDescent="0.45">
      <c r="B1204">
        <v>1.96180995781513</v>
      </c>
    </row>
    <row r="1205" spans="2:2" x14ac:dyDescent="0.45">
      <c r="B1205">
        <v>1.8830990739279201</v>
      </c>
    </row>
    <row r="1206" spans="2:2" x14ac:dyDescent="0.45">
      <c r="B1206">
        <v>5.16767917138566</v>
      </c>
    </row>
    <row r="1207" spans="2:2" x14ac:dyDescent="0.45">
      <c r="B1207">
        <v>3.0673624054608801</v>
      </c>
    </row>
    <row r="1208" spans="2:2" x14ac:dyDescent="0.45">
      <c r="B1208">
        <v>2.8068478850552498</v>
      </c>
    </row>
    <row r="1209" spans="2:2" x14ac:dyDescent="0.45">
      <c r="B1209">
        <v>1.7318005219205199</v>
      </c>
    </row>
    <row r="1210" spans="2:2" x14ac:dyDescent="0.45">
      <c r="B1210">
        <v>2.2385102888871899</v>
      </c>
    </row>
    <row r="1211" spans="2:2" x14ac:dyDescent="0.45">
      <c r="B1211">
        <v>1.1050294485122101</v>
      </c>
    </row>
    <row r="1212" spans="2:2" x14ac:dyDescent="0.45">
      <c r="B1212">
        <v>0.56079387165559602</v>
      </c>
    </row>
    <row r="1213" spans="2:2" x14ac:dyDescent="0.45">
      <c r="B1213">
        <v>0.56371606799232798</v>
      </c>
    </row>
    <row r="1214" spans="2:2" x14ac:dyDescent="0.45">
      <c r="B1214">
        <v>0.66706063709595798</v>
      </c>
    </row>
    <row r="1215" spans="2:2" x14ac:dyDescent="0.45">
      <c r="B1215">
        <v>3.7472097062809602</v>
      </c>
    </row>
    <row r="1216" spans="2:2" x14ac:dyDescent="0.45">
      <c r="B1216">
        <v>0.181071183883415</v>
      </c>
    </row>
    <row r="1217" spans="2:2" x14ac:dyDescent="0.45">
      <c r="B1217">
        <v>14.929231313141299</v>
      </c>
    </row>
    <row r="1218" spans="2:2" x14ac:dyDescent="0.45">
      <c r="B1218">
        <v>14.3565057972581</v>
      </c>
    </row>
    <row r="1219" spans="2:2" x14ac:dyDescent="0.45">
      <c r="B1219">
        <v>2.97227550927745E-2</v>
      </c>
    </row>
    <row r="1220" spans="2:2" x14ac:dyDescent="0.45">
      <c r="B1220">
        <v>2.2945600942033901</v>
      </c>
    </row>
    <row r="1221" spans="2:2" x14ac:dyDescent="0.45">
      <c r="B1221">
        <v>0.83064466820626803</v>
      </c>
    </row>
    <row r="1222" spans="2:2" x14ac:dyDescent="0.45">
      <c r="B1222">
        <v>0.61036861814951204</v>
      </c>
    </row>
    <row r="1223" spans="2:2" x14ac:dyDescent="0.45">
      <c r="B1223">
        <v>3.3586880318212202</v>
      </c>
    </row>
    <row r="1224" spans="2:2" x14ac:dyDescent="0.45">
      <c r="B1224">
        <v>8.6432606532659106E-2</v>
      </c>
    </row>
    <row r="1225" spans="2:2" x14ac:dyDescent="0.45">
      <c r="B1225">
        <v>2.9358497400337402</v>
      </c>
    </row>
    <row r="1226" spans="2:2" x14ac:dyDescent="0.45">
      <c r="B1226">
        <v>3.3794824431646601E-2</v>
      </c>
    </row>
    <row r="1227" spans="2:2" x14ac:dyDescent="0.45">
      <c r="B1227">
        <v>0.17152274286004601</v>
      </c>
    </row>
    <row r="1228" spans="2:2" x14ac:dyDescent="0.45">
      <c r="B1228">
        <v>3.38136235822128E-2</v>
      </c>
    </row>
    <row r="1229" spans="2:2" x14ac:dyDescent="0.45">
      <c r="B1229">
        <v>1.6431349302592899</v>
      </c>
    </row>
    <row r="1230" spans="2:2" x14ac:dyDescent="0.45">
      <c r="B1230">
        <v>1.9778294414779001</v>
      </c>
    </row>
    <row r="1231" spans="2:2" x14ac:dyDescent="0.45">
      <c r="B1231">
        <v>0.158062580673374</v>
      </c>
    </row>
    <row r="1232" spans="2:2" x14ac:dyDescent="0.45">
      <c r="B1232">
        <v>0.41239437369874399</v>
      </c>
    </row>
    <row r="1233" spans="2:2" x14ac:dyDescent="0.45">
      <c r="B1233">
        <v>0.57129080840073299</v>
      </c>
    </row>
    <row r="1234" spans="2:2" x14ac:dyDescent="0.45">
      <c r="B1234">
        <v>0.62419502974848295</v>
      </c>
    </row>
    <row r="1235" spans="2:2" x14ac:dyDescent="0.45">
      <c r="B1235">
        <v>0.26879952197505402</v>
      </c>
    </row>
    <row r="1236" spans="2:2" x14ac:dyDescent="0.45">
      <c r="B1236">
        <v>2.73716396313189</v>
      </c>
    </row>
    <row r="1237" spans="2:2" x14ac:dyDescent="0.45">
      <c r="B1237">
        <v>0.81560383015969895</v>
      </c>
    </row>
    <row r="1238" spans="2:2" x14ac:dyDescent="0.45">
      <c r="B1238">
        <v>1.2792353554270499</v>
      </c>
    </row>
    <row r="1239" spans="2:2" x14ac:dyDescent="0.45">
      <c r="B1239">
        <v>2.2173517529273701</v>
      </c>
    </row>
    <row r="1240" spans="2:2" x14ac:dyDescent="0.45">
      <c r="B1240">
        <v>0.49152264907765097</v>
      </c>
    </row>
    <row r="1241" spans="2:2" x14ac:dyDescent="0.45">
      <c r="B1241">
        <v>1.7698955817940301</v>
      </c>
    </row>
    <row r="1242" spans="2:2" x14ac:dyDescent="0.45">
      <c r="B1242">
        <v>0.32156018313721402</v>
      </c>
    </row>
    <row r="1243" spans="2:2" x14ac:dyDescent="0.45">
      <c r="B1243">
        <v>0.344489367823962</v>
      </c>
    </row>
    <row r="1244" spans="2:2" x14ac:dyDescent="0.45">
      <c r="B1244">
        <v>1.7999836593960801</v>
      </c>
    </row>
    <row r="1245" spans="2:2" x14ac:dyDescent="0.45">
      <c r="B1245">
        <v>2.3283864318363001</v>
      </c>
    </row>
    <row r="1246" spans="2:2" x14ac:dyDescent="0.45">
      <c r="B1246">
        <v>2.5744907369324999</v>
      </c>
    </row>
    <row r="1247" spans="2:2" x14ac:dyDescent="0.45">
      <c r="B1247">
        <v>0.31491942773527798</v>
      </c>
    </row>
    <row r="1248" spans="2:2" x14ac:dyDescent="0.45">
      <c r="B1248">
        <v>1.24856327307669</v>
      </c>
    </row>
    <row r="1249" spans="2:2" x14ac:dyDescent="0.45">
      <c r="B1249">
        <v>1.9589567629540701</v>
      </c>
    </row>
    <row r="1250" spans="2:2" x14ac:dyDescent="0.45">
      <c r="B1250">
        <v>1.45365060642962</v>
      </c>
    </row>
    <row r="1251" spans="2:2" x14ac:dyDescent="0.45">
      <c r="B1251">
        <v>1.12765507135357</v>
      </c>
    </row>
    <row r="1252" spans="2:2" x14ac:dyDescent="0.45">
      <c r="B1252">
        <v>2.3536652866581802</v>
      </c>
    </row>
    <row r="1253" spans="2:2" x14ac:dyDescent="0.45">
      <c r="B1253">
        <v>1.99168383465396</v>
      </c>
    </row>
    <row r="1254" spans="2:2" x14ac:dyDescent="0.45">
      <c r="B1254">
        <v>1.08199834461594</v>
      </c>
    </row>
    <row r="1255" spans="2:2" x14ac:dyDescent="0.45">
      <c r="B1255">
        <v>0.74677812916912101</v>
      </c>
    </row>
    <row r="1256" spans="2:2" x14ac:dyDescent="0.45">
      <c r="B1256">
        <v>0.76567832702900696</v>
      </c>
    </row>
    <row r="1257" spans="2:2" x14ac:dyDescent="0.45">
      <c r="B1257">
        <v>0.82915716371230497</v>
      </c>
    </row>
    <row r="1258" spans="2:2" x14ac:dyDescent="0.45">
      <c r="B1258">
        <v>3.1240302418807802</v>
      </c>
    </row>
    <row r="1259" spans="2:2" x14ac:dyDescent="0.45">
      <c r="B1259">
        <v>2.91354519968051</v>
      </c>
    </row>
    <row r="1260" spans="2:2" x14ac:dyDescent="0.45">
      <c r="B1260">
        <v>2.7667186885592798</v>
      </c>
    </row>
    <row r="1261" spans="2:2" x14ac:dyDescent="0.45">
      <c r="B1261">
        <v>1.3501784870724101</v>
      </c>
    </row>
    <row r="1262" spans="2:2" x14ac:dyDescent="0.45">
      <c r="B1262">
        <v>2.56371980208207</v>
      </c>
    </row>
    <row r="1263" spans="2:2" x14ac:dyDescent="0.45">
      <c r="B1263">
        <v>1.99675378252234</v>
      </c>
    </row>
    <row r="1264" spans="2:2" x14ac:dyDescent="0.45">
      <c r="B1264">
        <v>2.5878977909217098</v>
      </c>
    </row>
    <row r="1265" spans="2:2" x14ac:dyDescent="0.45">
      <c r="B1265">
        <v>3.0361770335801199</v>
      </c>
    </row>
    <row r="1266" spans="2:2" x14ac:dyDescent="0.45">
      <c r="B1266">
        <v>0.848215320426977</v>
      </c>
    </row>
    <row r="1267" spans="2:2" x14ac:dyDescent="0.45">
      <c r="B1267">
        <v>0.74943283214367296</v>
      </c>
    </row>
    <row r="1268" spans="2:2" x14ac:dyDescent="0.45">
      <c r="B1268">
        <v>0.98491297452939897</v>
      </c>
    </row>
    <row r="1269" spans="2:2" x14ac:dyDescent="0.45">
      <c r="B1269">
        <v>0.82238235814651806</v>
      </c>
    </row>
    <row r="1270" spans="2:2" x14ac:dyDescent="0.45">
      <c r="B1270">
        <v>0.68999401711564501</v>
      </c>
    </row>
    <row r="1271" spans="2:2" x14ac:dyDescent="0.45">
      <c r="B1271">
        <v>0.87642990820801103</v>
      </c>
    </row>
    <row r="1272" spans="2:2" x14ac:dyDescent="0.45">
      <c r="B1272">
        <v>1.6298479857721799</v>
      </c>
    </row>
    <row r="1273" spans="2:2" x14ac:dyDescent="0.45">
      <c r="B1273">
        <v>2.30925261974757</v>
      </c>
    </row>
    <row r="1274" spans="2:2" x14ac:dyDescent="0.45">
      <c r="B1274">
        <v>2.26865593227495</v>
      </c>
    </row>
    <row r="1275" spans="2:2" x14ac:dyDescent="0.45">
      <c r="B1275">
        <v>3.6119379474405102</v>
      </c>
    </row>
    <row r="1276" spans="2:2" x14ac:dyDescent="0.45">
      <c r="B1276">
        <v>0.73457739679175005</v>
      </c>
    </row>
    <row r="1277" spans="2:2" x14ac:dyDescent="0.45">
      <c r="B1277">
        <v>2.5157438406837498</v>
      </c>
    </row>
    <row r="1278" spans="2:2" x14ac:dyDescent="0.45">
      <c r="B1278">
        <v>1.0762348557775201</v>
      </c>
    </row>
    <row r="1279" spans="2:2" x14ac:dyDescent="0.45">
      <c r="B1279">
        <v>3.0025388783120102</v>
      </c>
    </row>
    <row r="1280" spans="2:2" x14ac:dyDescent="0.45">
      <c r="B1280">
        <v>0.58878989329616904</v>
      </c>
    </row>
    <row r="1281" spans="2:2" x14ac:dyDescent="0.45">
      <c r="B1281">
        <v>0.43482535183080501</v>
      </c>
    </row>
    <row r="1282" spans="2:2" x14ac:dyDescent="0.45">
      <c r="B1282">
        <v>2.6911666668289902</v>
      </c>
    </row>
    <row r="1283" spans="2:2" x14ac:dyDescent="0.45">
      <c r="B1283">
        <v>0.70893517598699596</v>
      </c>
    </row>
    <row r="1284" spans="2:2" x14ac:dyDescent="0.45">
      <c r="B1284">
        <v>1.9413330655023799</v>
      </c>
    </row>
    <row r="1285" spans="2:2" x14ac:dyDescent="0.45">
      <c r="B1285">
        <v>4.1519909427526498</v>
      </c>
    </row>
    <row r="1286" spans="2:2" x14ac:dyDescent="0.45">
      <c r="B1286">
        <v>3.1442980279359198</v>
      </c>
    </row>
    <row r="1287" spans="2:2" x14ac:dyDescent="0.45">
      <c r="B1287">
        <v>0.63602739648465501</v>
      </c>
    </row>
    <row r="1288" spans="2:2" x14ac:dyDescent="0.45">
      <c r="B1288">
        <v>0.472629382830137</v>
      </c>
    </row>
    <row r="1289" spans="2:2" x14ac:dyDescent="0.45">
      <c r="B1289">
        <v>0.44555633361214703</v>
      </c>
    </row>
    <row r="1290" spans="2:2" x14ac:dyDescent="0.45">
      <c r="B1290">
        <v>1.05870615615082</v>
      </c>
    </row>
    <row r="1291" spans="2:2" x14ac:dyDescent="0.45">
      <c r="B1291">
        <v>0.54013711193371206</v>
      </c>
    </row>
    <row r="1292" spans="2:2" x14ac:dyDescent="0.45">
      <c r="B1292">
        <v>0.48882929053518098</v>
      </c>
    </row>
    <row r="1293" spans="2:2" x14ac:dyDescent="0.45">
      <c r="B1293">
        <v>0.56040278048674397</v>
      </c>
    </row>
    <row r="1294" spans="2:2" x14ac:dyDescent="0.45">
      <c r="B1294">
        <v>0.47804877191143502</v>
      </c>
    </row>
    <row r="1295" spans="2:2" x14ac:dyDescent="0.45">
      <c r="B1295">
        <v>0.46180153792043699</v>
      </c>
    </row>
    <row r="1296" spans="2:2" x14ac:dyDescent="0.45">
      <c r="B1296">
        <v>3.4120345465931101</v>
      </c>
    </row>
    <row r="1297" spans="2:2" x14ac:dyDescent="0.45">
      <c r="B1297">
        <v>0.394303972206202</v>
      </c>
    </row>
    <row r="1298" spans="2:2" x14ac:dyDescent="0.45">
      <c r="B1298">
        <v>0.57120859965094095</v>
      </c>
    </row>
    <row r="1299" spans="2:2" x14ac:dyDescent="0.45">
      <c r="B1299">
        <v>0.64413396039918203</v>
      </c>
    </row>
    <row r="1300" spans="2:2" x14ac:dyDescent="0.45">
      <c r="B1300">
        <v>1.11999296831397</v>
      </c>
    </row>
    <row r="1301" spans="2:2" x14ac:dyDescent="0.45">
      <c r="B1301">
        <v>0.38216244607521399</v>
      </c>
    </row>
    <row r="1302" spans="2:2" x14ac:dyDescent="0.45">
      <c r="B1302">
        <v>3.1400939737998899</v>
      </c>
    </row>
    <row r="1303" spans="2:2" x14ac:dyDescent="0.45">
      <c r="B1303">
        <v>0.483420557825118</v>
      </c>
    </row>
    <row r="1304" spans="2:2" x14ac:dyDescent="0.45">
      <c r="B1304">
        <v>3.71036611122357</v>
      </c>
    </row>
    <row r="1305" spans="2:2" x14ac:dyDescent="0.45">
      <c r="B1305">
        <v>3.2734753552960001</v>
      </c>
    </row>
    <row r="1306" spans="2:2" x14ac:dyDescent="0.45">
      <c r="B1306">
        <v>0.36459463835567701</v>
      </c>
    </row>
    <row r="1307" spans="2:2" x14ac:dyDescent="0.45">
      <c r="B1307">
        <v>2.59530229205774</v>
      </c>
    </row>
    <row r="1308" spans="2:2" x14ac:dyDescent="0.45">
      <c r="B1308">
        <v>0.63196020135245701</v>
      </c>
    </row>
    <row r="1309" spans="2:2" x14ac:dyDescent="0.45">
      <c r="B1309">
        <v>0.70084077760368901</v>
      </c>
    </row>
    <row r="1310" spans="2:2" x14ac:dyDescent="0.45">
      <c r="B1310">
        <v>0.70260893585810702</v>
      </c>
    </row>
    <row r="1311" spans="2:2" x14ac:dyDescent="0.45">
      <c r="B1311">
        <v>3.1354579884726701</v>
      </c>
    </row>
    <row r="1312" spans="2:2" x14ac:dyDescent="0.45">
      <c r="B1312">
        <v>1.1947683164418299</v>
      </c>
    </row>
    <row r="1313" spans="2:2" x14ac:dyDescent="0.45">
      <c r="B1313">
        <v>2.9524514861560802</v>
      </c>
    </row>
    <row r="1314" spans="2:2" x14ac:dyDescent="0.45">
      <c r="B1314">
        <v>0.96282162983638997</v>
      </c>
    </row>
    <row r="1315" spans="2:2" x14ac:dyDescent="0.45">
      <c r="B1315">
        <v>0.60717189330924504</v>
      </c>
    </row>
    <row r="1316" spans="2:2" x14ac:dyDescent="0.45">
      <c r="B1316">
        <v>0.53480928474633005</v>
      </c>
    </row>
    <row r="1317" spans="2:2" x14ac:dyDescent="0.45">
      <c r="B1317">
        <v>0.55371114126433796</v>
      </c>
    </row>
    <row r="1318" spans="2:2" x14ac:dyDescent="0.45">
      <c r="B1318">
        <v>2.3699315352671402</v>
      </c>
    </row>
    <row r="1319" spans="2:2" x14ac:dyDescent="0.45">
      <c r="B1319">
        <v>0.65233247413149398</v>
      </c>
    </row>
    <row r="1320" spans="2:2" x14ac:dyDescent="0.45">
      <c r="B1320">
        <v>0.82537977770293702</v>
      </c>
    </row>
    <row r="1321" spans="2:2" x14ac:dyDescent="0.45">
      <c r="B1321">
        <v>0.91048443684243596</v>
      </c>
    </row>
    <row r="1322" spans="2:2" x14ac:dyDescent="0.45">
      <c r="B1322">
        <v>2.03329676920205</v>
      </c>
    </row>
    <row r="1323" spans="2:2" x14ac:dyDescent="0.45">
      <c r="B1323">
        <v>0.69072801184090005</v>
      </c>
    </row>
    <row r="1324" spans="2:2" x14ac:dyDescent="0.45">
      <c r="B1324">
        <v>0.71990357385536197</v>
      </c>
    </row>
    <row r="1325" spans="2:2" x14ac:dyDescent="0.45">
      <c r="B1325">
        <v>2.2605696194622298</v>
      </c>
    </row>
    <row r="1326" spans="2:2" x14ac:dyDescent="0.45">
      <c r="B1326">
        <v>1.2136556848547799</v>
      </c>
    </row>
    <row r="1327" spans="2:2" x14ac:dyDescent="0.45">
      <c r="B1327">
        <v>2.6870032511381798</v>
      </c>
    </row>
    <row r="1328" spans="2:2" x14ac:dyDescent="0.45">
      <c r="B1328">
        <v>0.79688522296068998</v>
      </c>
    </row>
    <row r="1329" spans="2:2" x14ac:dyDescent="0.45">
      <c r="B1329">
        <v>1.6597304452886601</v>
      </c>
    </row>
    <row r="1330" spans="2:2" x14ac:dyDescent="0.45">
      <c r="B1330">
        <v>1.1057975902895301</v>
      </c>
    </row>
    <row r="1331" spans="2:2" x14ac:dyDescent="0.45">
      <c r="B1331">
        <v>0.72119293756203495</v>
      </c>
    </row>
    <row r="1332" spans="2:2" x14ac:dyDescent="0.45">
      <c r="B1332">
        <v>2.4929087886118499</v>
      </c>
    </row>
    <row r="1333" spans="2:2" x14ac:dyDescent="0.45">
      <c r="B1333">
        <v>2.4671315924697601</v>
      </c>
    </row>
    <row r="1334" spans="2:2" x14ac:dyDescent="0.45">
      <c r="B1334">
        <v>1.4016563125080499</v>
      </c>
    </row>
    <row r="1335" spans="2:2" x14ac:dyDescent="0.45">
      <c r="B1335">
        <v>0.47561141942804003</v>
      </c>
    </row>
    <row r="1336" spans="2:2" x14ac:dyDescent="0.45">
      <c r="B1336">
        <v>0.62805347906134701</v>
      </c>
    </row>
    <row r="1337" spans="2:2" x14ac:dyDescent="0.45">
      <c r="B1337">
        <v>0.70108686967314504</v>
      </c>
    </row>
    <row r="1338" spans="2:2" x14ac:dyDescent="0.45">
      <c r="B1338">
        <v>1.0568655500267901</v>
      </c>
    </row>
    <row r="1339" spans="2:2" x14ac:dyDescent="0.45">
      <c r="B1339">
        <v>0.91797883427205695</v>
      </c>
    </row>
    <row r="1340" spans="2:2" x14ac:dyDescent="0.45">
      <c r="B1340">
        <v>0.77276157677942103</v>
      </c>
    </row>
    <row r="1341" spans="2:2" x14ac:dyDescent="0.45">
      <c r="B1341">
        <v>0.83890296572159595</v>
      </c>
    </row>
    <row r="1342" spans="2:2" x14ac:dyDescent="0.45">
      <c r="B1342">
        <v>1.6461207834460601</v>
      </c>
    </row>
    <row r="1343" spans="2:2" x14ac:dyDescent="0.45">
      <c r="B1343">
        <v>1.70958497576512</v>
      </c>
    </row>
    <row r="1344" spans="2:2" x14ac:dyDescent="0.45">
      <c r="B1344">
        <v>1.7271458256521</v>
      </c>
    </row>
    <row r="1345" spans="2:2" x14ac:dyDescent="0.45">
      <c r="B1345">
        <v>2.2632370012321599</v>
      </c>
    </row>
    <row r="1346" spans="2:2" x14ac:dyDescent="0.45">
      <c r="B1346">
        <v>0.57797071093804597</v>
      </c>
    </row>
    <row r="1347" spans="2:2" x14ac:dyDescent="0.45">
      <c r="B1347">
        <v>2.3051131319407201</v>
      </c>
    </row>
    <row r="1348" spans="2:2" x14ac:dyDescent="0.45">
      <c r="B1348">
        <v>1.5163162234214</v>
      </c>
    </row>
    <row r="1349" spans="2:2" x14ac:dyDescent="0.45">
      <c r="B1349">
        <v>2.3253989567855502</v>
      </c>
    </row>
    <row r="1350" spans="2:2" x14ac:dyDescent="0.45">
      <c r="B1350">
        <v>1.5859312484908199</v>
      </c>
    </row>
    <row r="1351" spans="2:2" x14ac:dyDescent="0.45">
      <c r="B1351">
        <v>0.41195926168797597</v>
      </c>
    </row>
    <row r="1352" spans="2:2" x14ac:dyDescent="0.45">
      <c r="B1352">
        <v>0.91243854695959203</v>
      </c>
    </row>
    <row r="1353" spans="2:2" x14ac:dyDescent="0.45">
      <c r="B1353">
        <v>0.87726997462060696</v>
      </c>
    </row>
    <row r="1354" spans="2:2" x14ac:dyDescent="0.45">
      <c r="B1354">
        <v>0.60257810682699198</v>
      </c>
    </row>
    <row r="1355" spans="2:2" x14ac:dyDescent="0.45">
      <c r="B1355">
        <v>0.76038077822513594</v>
      </c>
    </row>
    <row r="1356" spans="2:2" x14ac:dyDescent="0.45">
      <c r="B1356">
        <v>0.69288414874440996</v>
      </c>
    </row>
    <row r="1357" spans="2:2" x14ac:dyDescent="0.45">
      <c r="B1357">
        <v>0.59997635900815904</v>
      </c>
    </row>
    <row r="1358" spans="2:2" x14ac:dyDescent="0.45">
      <c r="B1358">
        <v>0.70233277411748596</v>
      </c>
    </row>
    <row r="1359" spans="2:2" x14ac:dyDescent="0.45">
      <c r="B1359">
        <v>0.59566246166062098</v>
      </c>
    </row>
    <row r="1360" spans="2:2" x14ac:dyDescent="0.45">
      <c r="B1360">
        <v>1.58348565705861</v>
      </c>
    </row>
    <row r="1361" spans="2:2" x14ac:dyDescent="0.45">
      <c r="B1361">
        <v>0.64835673788074499</v>
      </c>
    </row>
    <row r="1362" spans="2:2" x14ac:dyDescent="0.45">
      <c r="B1362">
        <v>0.70374352870045598</v>
      </c>
    </row>
    <row r="1363" spans="2:2" x14ac:dyDescent="0.45">
      <c r="B1363">
        <v>0.83628644408472497</v>
      </c>
    </row>
    <row r="1364" spans="2:2" x14ac:dyDescent="0.45">
      <c r="B1364">
        <v>0.83760570920006205</v>
      </c>
    </row>
    <row r="1365" spans="2:2" x14ac:dyDescent="0.45">
      <c r="B1365">
        <v>0.68611799837722198</v>
      </c>
    </row>
    <row r="1366" spans="2:2" x14ac:dyDescent="0.45">
      <c r="B1366">
        <v>3.33773323118846</v>
      </c>
    </row>
    <row r="1367" spans="2:2" x14ac:dyDescent="0.45">
      <c r="B1367">
        <v>0.70394959559257397</v>
      </c>
    </row>
    <row r="1368" spans="2:2" x14ac:dyDescent="0.45">
      <c r="B1368">
        <v>0.697342153157952</v>
      </c>
    </row>
    <row r="1369" spans="2:2" x14ac:dyDescent="0.45">
      <c r="B1369">
        <v>0.73609594280382096</v>
      </c>
    </row>
    <row r="1370" spans="2:2" x14ac:dyDescent="0.45">
      <c r="B1370">
        <v>0.707678482966837</v>
      </c>
    </row>
    <row r="1371" spans="2:2" x14ac:dyDescent="0.45">
      <c r="B1371">
        <v>0.74426483161514001</v>
      </c>
    </row>
    <row r="1372" spans="2:2" x14ac:dyDescent="0.45">
      <c r="B1372">
        <v>2.26408840688027</v>
      </c>
    </row>
    <row r="1373" spans="2:2" x14ac:dyDescent="0.45">
      <c r="B1373">
        <v>0.90148054515795695</v>
      </c>
    </row>
    <row r="1374" spans="2:2" x14ac:dyDescent="0.45">
      <c r="B1374">
        <v>0.84020806282873906</v>
      </c>
    </row>
    <row r="1375" spans="2:2" x14ac:dyDescent="0.45">
      <c r="B1375">
        <v>0.69552214907472898</v>
      </c>
    </row>
    <row r="1376" spans="2:2" x14ac:dyDescent="0.45">
      <c r="B1376">
        <v>1.38148972849282</v>
      </c>
    </row>
    <row r="1377" spans="2:2" x14ac:dyDescent="0.45">
      <c r="B1377">
        <v>1.06948271526804</v>
      </c>
    </row>
    <row r="1378" spans="2:2" x14ac:dyDescent="0.45">
      <c r="B1378">
        <v>1.87028075666269</v>
      </c>
    </row>
    <row r="1379" spans="2:2" x14ac:dyDescent="0.45">
      <c r="B1379">
        <v>0.90515412735300804</v>
      </c>
    </row>
    <row r="1380" spans="2:2" x14ac:dyDescent="0.45">
      <c r="B1380">
        <v>2.8495566713944398</v>
      </c>
    </row>
    <row r="1381" spans="2:2" x14ac:dyDescent="0.45">
      <c r="B1381">
        <v>1.53823193882708</v>
      </c>
    </row>
    <row r="1382" spans="2:2" x14ac:dyDescent="0.45">
      <c r="B1382">
        <v>1.9623111574477701</v>
      </c>
    </row>
    <row r="1383" spans="2:2" x14ac:dyDescent="0.45">
      <c r="B1383">
        <v>0.54138534120783</v>
      </c>
    </row>
    <row r="1384" spans="2:2" x14ac:dyDescent="0.45">
      <c r="B1384">
        <v>0.97780261710867999</v>
      </c>
    </row>
    <row r="1385" spans="2:2" x14ac:dyDescent="0.45">
      <c r="B1385">
        <v>2.8486572868335398</v>
      </c>
    </row>
    <row r="1386" spans="2:2" x14ac:dyDescent="0.45">
      <c r="B1386">
        <v>1.98765156440152</v>
      </c>
    </row>
    <row r="1387" spans="2:2" x14ac:dyDescent="0.45">
      <c r="B1387">
        <v>2.11109432899379</v>
      </c>
    </row>
    <row r="1388" spans="2:2" x14ac:dyDescent="0.45">
      <c r="B1388">
        <v>0.78853317254739497</v>
      </c>
    </row>
    <row r="1389" spans="2:2" x14ac:dyDescent="0.45">
      <c r="B1389">
        <v>1.6464498349165499</v>
      </c>
    </row>
    <row r="1390" spans="2:2" x14ac:dyDescent="0.45">
      <c r="B1390">
        <v>0.91810273472841397</v>
      </c>
    </row>
    <row r="1391" spans="2:2" x14ac:dyDescent="0.45">
      <c r="B1391">
        <v>0.64687004632615097</v>
      </c>
    </row>
    <row r="1392" spans="2:2" x14ac:dyDescent="0.45">
      <c r="B1392">
        <v>0.91692842992249501</v>
      </c>
    </row>
    <row r="1393" spans="2:2" x14ac:dyDescent="0.45">
      <c r="B1393">
        <v>0.69888077865472598</v>
      </c>
    </row>
    <row r="1394" spans="2:2" x14ac:dyDescent="0.45">
      <c r="B1394">
        <v>0.92912210926028105</v>
      </c>
    </row>
    <row r="1395" spans="2:2" x14ac:dyDescent="0.45">
      <c r="B1395">
        <v>1.63067608794463</v>
      </c>
    </row>
    <row r="1396" spans="2:2" x14ac:dyDescent="0.45">
      <c r="B1396">
        <v>0.63613667716328304</v>
      </c>
    </row>
    <row r="1397" spans="2:2" x14ac:dyDescent="0.45">
      <c r="B1397">
        <v>0.80908227562403601</v>
      </c>
    </row>
    <row r="1398" spans="2:2" x14ac:dyDescent="0.45">
      <c r="B1398">
        <v>0.41185573748985599</v>
      </c>
    </row>
    <row r="1399" spans="2:2" x14ac:dyDescent="0.45">
      <c r="B1399">
        <v>0.67524093422898201</v>
      </c>
    </row>
    <row r="1400" spans="2:2" x14ac:dyDescent="0.45">
      <c r="B1400">
        <v>1.6465493395131201</v>
      </c>
    </row>
    <row r="1401" spans="2:2" x14ac:dyDescent="0.45">
      <c r="B1401">
        <v>1.6631109867188201</v>
      </c>
    </row>
    <row r="1402" spans="2:2" x14ac:dyDescent="0.45">
      <c r="B1402">
        <v>0.42671410299299301</v>
      </c>
    </row>
    <row r="1403" spans="2:2" x14ac:dyDescent="0.45">
      <c r="B1403">
        <v>0.74686271901974899</v>
      </c>
    </row>
    <row r="1404" spans="2:2" x14ac:dyDescent="0.45">
      <c r="B1404">
        <v>1.94743121631842</v>
      </c>
    </row>
    <row r="1405" spans="2:2" x14ac:dyDescent="0.45">
      <c r="B1405">
        <v>4.1299636949090397</v>
      </c>
    </row>
    <row r="1406" spans="2:2" x14ac:dyDescent="0.45">
      <c r="B1406">
        <v>0.434813718098716</v>
      </c>
    </row>
    <row r="1407" spans="2:2" x14ac:dyDescent="0.45">
      <c r="B1407">
        <v>0.80633606495711596</v>
      </c>
    </row>
    <row r="1408" spans="2:2" x14ac:dyDescent="0.45">
      <c r="B1408">
        <v>2.2736093354969298</v>
      </c>
    </row>
    <row r="1409" spans="2:2" x14ac:dyDescent="0.45">
      <c r="B1409">
        <v>0.61854135508586106</v>
      </c>
    </row>
    <row r="1410" spans="2:2" x14ac:dyDescent="0.45">
      <c r="B1410">
        <v>0.60374333767596799</v>
      </c>
    </row>
    <row r="1411" spans="2:2" x14ac:dyDescent="0.45">
      <c r="B1411">
        <v>0.59557068327279294</v>
      </c>
    </row>
    <row r="1412" spans="2:2" x14ac:dyDescent="0.45">
      <c r="B1412">
        <v>2.1373597910089401</v>
      </c>
    </row>
    <row r="1413" spans="2:2" x14ac:dyDescent="0.45">
      <c r="B1413">
        <v>0.62795754071837295</v>
      </c>
    </row>
    <row r="1414" spans="2:2" x14ac:dyDescent="0.45">
      <c r="B1414">
        <v>1.04979256157789</v>
      </c>
    </row>
    <row r="1415" spans="2:2" x14ac:dyDescent="0.45">
      <c r="B1415">
        <v>0.94812955734121296</v>
      </c>
    </row>
    <row r="1416" spans="2:2" x14ac:dyDescent="0.45">
      <c r="B1416">
        <v>2.6958078404351999</v>
      </c>
    </row>
    <row r="1417" spans="2:2" x14ac:dyDescent="0.45">
      <c r="B1417">
        <v>0.78356225182834904</v>
      </c>
    </row>
    <row r="1418" spans="2:2" x14ac:dyDescent="0.45">
      <c r="B1418">
        <v>1.28119823448459</v>
      </c>
    </row>
    <row r="1419" spans="2:2" x14ac:dyDescent="0.45">
      <c r="B1419">
        <v>1.84537704810779</v>
      </c>
    </row>
    <row r="1420" spans="2:2" x14ac:dyDescent="0.45">
      <c r="B1420">
        <v>2.9088529695610399</v>
      </c>
    </row>
    <row r="1421" spans="2:2" x14ac:dyDescent="0.45">
      <c r="B1421">
        <v>1.1470200868245499</v>
      </c>
    </row>
    <row r="1422" spans="2:2" x14ac:dyDescent="0.45">
      <c r="B1422">
        <v>0.65634310307476196</v>
      </c>
    </row>
    <row r="1423" spans="2:2" x14ac:dyDescent="0.45">
      <c r="B1423">
        <v>1.24212473421239</v>
      </c>
    </row>
    <row r="1424" spans="2:2" x14ac:dyDescent="0.45">
      <c r="B1424">
        <v>0.72256272580569803</v>
      </c>
    </row>
    <row r="1425" spans="2:2" x14ac:dyDescent="0.45">
      <c r="B1425">
        <v>3.1364336897441101</v>
      </c>
    </row>
    <row r="1426" spans="2:2" x14ac:dyDescent="0.45">
      <c r="B1426">
        <v>0.735952657306714</v>
      </c>
    </row>
    <row r="1427" spans="2:2" x14ac:dyDescent="0.45">
      <c r="B1427">
        <v>0.73458912775558505</v>
      </c>
    </row>
    <row r="1428" spans="2:2" x14ac:dyDescent="0.45">
      <c r="B1428">
        <v>0.76027221310878501</v>
      </c>
    </row>
    <row r="1429" spans="2:2" x14ac:dyDescent="0.45">
      <c r="B1429">
        <v>1.25055830821897</v>
      </c>
    </row>
    <row r="1430" spans="2:2" x14ac:dyDescent="0.45">
      <c r="B1430">
        <v>0.744162495398901</v>
      </c>
    </row>
    <row r="1431" spans="2:2" x14ac:dyDescent="0.45">
      <c r="B1431">
        <v>0.79296898927670101</v>
      </c>
    </row>
    <row r="1432" spans="2:2" x14ac:dyDescent="0.45">
      <c r="B1432">
        <v>0.744162495398901</v>
      </c>
    </row>
    <row r="1433" spans="2:2" x14ac:dyDescent="0.45">
      <c r="B1433">
        <v>0.53077539854268596</v>
      </c>
    </row>
    <row r="1434" spans="2:2" x14ac:dyDescent="0.45">
      <c r="B1434">
        <v>0.518558413489703</v>
      </c>
    </row>
    <row r="1435" spans="2:2" x14ac:dyDescent="0.45">
      <c r="B1435">
        <v>0.451253708256935</v>
      </c>
    </row>
    <row r="1436" spans="2:2" x14ac:dyDescent="0.45">
      <c r="B1436">
        <v>0.70382238443544398</v>
      </c>
    </row>
    <row r="1437" spans="2:2" x14ac:dyDescent="0.45">
      <c r="B1437">
        <v>0.42674916264749202</v>
      </c>
    </row>
    <row r="1438" spans="2:2" x14ac:dyDescent="0.45">
      <c r="B1438">
        <v>0.61235515520606798</v>
      </c>
    </row>
    <row r="1439" spans="2:2" x14ac:dyDescent="0.45">
      <c r="B1439">
        <v>0.87907081715535895</v>
      </c>
    </row>
    <row r="1440" spans="2:2" x14ac:dyDescent="0.45">
      <c r="B1440">
        <v>0.448344507740288</v>
      </c>
    </row>
    <row r="1441" spans="2:2" x14ac:dyDescent="0.45">
      <c r="B1441">
        <v>0.437907817432589</v>
      </c>
    </row>
    <row r="1442" spans="2:2" x14ac:dyDescent="0.45">
      <c r="B1442">
        <v>0.46725596378634299</v>
      </c>
    </row>
    <row r="1443" spans="2:2" x14ac:dyDescent="0.45">
      <c r="B1443">
        <v>0.46739662019871803</v>
      </c>
    </row>
    <row r="1444" spans="2:2" x14ac:dyDescent="0.45">
      <c r="B1444">
        <v>0.75826802061288101</v>
      </c>
    </row>
    <row r="1445" spans="2:2" x14ac:dyDescent="0.45">
      <c r="B1445">
        <v>1.18435803286681</v>
      </c>
    </row>
    <row r="1446" spans="2:2" x14ac:dyDescent="0.45">
      <c r="B1446">
        <v>0.451095676408795</v>
      </c>
    </row>
    <row r="1447" spans="2:2" x14ac:dyDescent="0.45">
      <c r="B1447">
        <v>0.39434705484851001</v>
      </c>
    </row>
    <row r="1448" spans="2:2" x14ac:dyDescent="0.45">
      <c r="B1448">
        <v>0.386341408174668</v>
      </c>
    </row>
    <row r="1449" spans="2:2" x14ac:dyDescent="0.45">
      <c r="B1449">
        <v>0.52537784183961</v>
      </c>
    </row>
    <row r="1450" spans="2:2" x14ac:dyDescent="0.45">
      <c r="B1450">
        <v>0.53747643433952896</v>
      </c>
    </row>
    <row r="1451" spans="2:2" x14ac:dyDescent="0.45">
      <c r="B1451">
        <v>0.52258196891783104</v>
      </c>
    </row>
    <row r="1452" spans="2:2" x14ac:dyDescent="0.45">
      <c r="B1452">
        <v>0.50908673307730301</v>
      </c>
    </row>
    <row r="1453" spans="2:2" x14ac:dyDescent="0.45">
      <c r="B1453">
        <v>1.0239782992673201</v>
      </c>
    </row>
    <row r="1454" spans="2:2" x14ac:dyDescent="0.45">
      <c r="B1454">
        <v>0.77512910986981098</v>
      </c>
    </row>
    <row r="1455" spans="2:2" x14ac:dyDescent="0.45">
      <c r="B1455">
        <v>0.48614341248138798</v>
      </c>
    </row>
    <row r="1456" spans="2:2" x14ac:dyDescent="0.45">
      <c r="B1456">
        <v>0.95498891736162095</v>
      </c>
    </row>
    <row r="1457" spans="2:2" x14ac:dyDescent="0.45">
      <c r="B1457">
        <v>0.55639117455589504</v>
      </c>
    </row>
    <row r="1458" spans="2:2" x14ac:dyDescent="0.45">
      <c r="B1458">
        <v>0.51313465870520203</v>
      </c>
    </row>
    <row r="1459" spans="2:2" x14ac:dyDescent="0.45">
      <c r="B1459">
        <v>0.41866328248018198</v>
      </c>
    </row>
    <row r="1460" spans="2:2" x14ac:dyDescent="0.45">
      <c r="B1460">
        <v>0.41190195721003198</v>
      </c>
    </row>
    <row r="1461" spans="2:2" x14ac:dyDescent="0.45">
      <c r="B1461">
        <v>0.40921368282417298</v>
      </c>
    </row>
    <row r="1462" spans="2:2" x14ac:dyDescent="0.45">
      <c r="B1462">
        <v>0.45917067200517803</v>
      </c>
    </row>
    <row r="1463" spans="2:2" x14ac:dyDescent="0.45">
      <c r="B1463">
        <v>0.414602679349036</v>
      </c>
    </row>
    <row r="1464" spans="2:2" x14ac:dyDescent="0.45">
      <c r="B1464">
        <v>0.51049169591583199</v>
      </c>
    </row>
    <row r="1465" spans="2:2" x14ac:dyDescent="0.45">
      <c r="B1465">
        <v>0.42135770288736601</v>
      </c>
    </row>
    <row r="1466" spans="2:2" x14ac:dyDescent="0.45">
      <c r="B1466">
        <v>0.55374204125395499</v>
      </c>
    </row>
    <row r="1467" spans="2:2" x14ac:dyDescent="0.45">
      <c r="B1467">
        <v>3.4017820479960399</v>
      </c>
    </row>
    <row r="1468" spans="2:2" x14ac:dyDescent="0.45">
      <c r="B1468">
        <v>2.83648972581853</v>
      </c>
    </row>
    <row r="1469" spans="2:2" x14ac:dyDescent="0.45">
      <c r="B1469">
        <v>2.9806823016420401</v>
      </c>
    </row>
    <row r="1470" spans="2:2" x14ac:dyDescent="0.45">
      <c r="B1470">
        <v>0.695511985948019</v>
      </c>
    </row>
    <row r="1471" spans="2:2" x14ac:dyDescent="0.45">
      <c r="B1471">
        <v>4.2880523252640996</v>
      </c>
    </row>
    <row r="1472" spans="2:2" x14ac:dyDescent="0.45">
      <c r="B1472">
        <v>0.89750031462624003</v>
      </c>
    </row>
    <row r="1473" spans="2:2" x14ac:dyDescent="0.45">
      <c r="B1473">
        <v>10.346583209500601</v>
      </c>
    </row>
    <row r="1474" spans="2:2" x14ac:dyDescent="0.45">
      <c r="B1474">
        <v>1.99036481597949</v>
      </c>
    </row>
    <row r="1475" spans="2:2" x14ac:dyDescent="0.45">
      <c r="B1475">
        <v>1.81505035811076</v>
      </c>
    </row>
    <row r="1476" spans="2:2" x14ac:dyDescent="0.45">
      <c r="B1476">
        <v>2.94190413977819</v>
      </c>
    </row>
    <row r="1477" spans="2:2" x14ac:dyDescent="0.45">
      <c r="B1477">
        <v>0.55777762349447302</v>
      </c>
    </row>
    <row r="1478" spans="2:2" x14ac:dyDescent="0.45">
      <c r="B1478">
        <v>1.03765392963618</v>
      </c>
    </row>
    <row r="1479" spans="2:2" x14ac:dyDescent="0.45">
      <c r="B1479">
        <v>0.85396449968212396</v>
      </c>
    </row>
    <row r="1480" spans="2:2" x14ac:dyDescent="0.45">
      <c r="B1480">
        <v>0.72537139435632703</v>
      </c>
    </row>
    <row r="1481" spans="2:2" x14ac:dyDescent="0.45">
      <c r="B1481">
        <v>1.1877335165366001</v>
      </c>
    </row>
    <row r="1482" spans="2:2" x14ac:dyDescent="0.45">
      <c r="B1482">
        <v>0.73470293691257205</v>
      </c>
    </row>
    <row r="1483" spans="2:2" x14ac:dyDescent="0.45">
      <c r="B1483">
        <v>1.4248552764270299</v>
      </c>
    </row>
    <row r="1484" spans="2:2" x14ac:dyDescent="0.45">
      <c r="B1484">
        <v>2.28280641493228</v>
      </c>
    </row>
    <row r="1485" spans="2:2" x14ac:dyDescent="0.45">
      <c r="B1485">
        <v>1.9288938086832299</v>
      </c>
    </row>
    <row r="1486" spans="2:2" x14ac:dyDescent="0.45">
      <c r="B1486">
        <v>1.9958903828032699</v>
      </c>
    </row>
    <row r="1487" spans="2:2" x14ac:dyDescent="0.45">
      <c r="B1487">
        <v>1.0146347139768701</v>
      </c>
    </row>
    <row r="1488" spans="2:2" x14ac:dyDescent="0.45">
      <c r="B1488">
        <v>0.79283586781422599</v>
      </c>
    </row>
    <row r="1489" spans="2:2" x14ac:dyDescent="0.45">
      <c r="B1489">
        <v>1.9336149581876401</v>
      </c>
    </row>
    <row r="1490" spans="2:2" x14ac:dyDescent="0.45">
      <c r="B1490">
        <v>0.87523458409163502</v>
      </c>
    </row>
    <row r="1491" spans="2:2" x14ac:dyDescent="0.45">
      <c r="B1491">
        <v>1.3977629278852299</v>
      </c>
    </row>
    <row r="1492" spans="2:2" x14ac:dyDescent="0.45">
      <c r="B1492">
        <v>1.41157677353634</v>
      </c>
    </row>
    <row r="1493" spans="2:2" x14ac:dyDescent="0.45">
      <c r="B1493">
        <v>0.592155207673279</v>
      </c>
    </row>
    <row r="1494" spans="2:2" x14ac:dyDescent="0.45">
      <c r="B1494">
        <v>0.70505395716226504</v>
      </c>
    </row>
    <row r="1495" spans="2:2" x14ac:dyDescent="0.45">
      <c r="B1495">
        <v>0.88782200005039202</v>
      </c>
    </row>
    <row r="1496" spans="2:2" x14ac:dyDescent="0.45">
      <c r="B1496">
        <v>0.648282681486816</v>
      </c>
    </row>
    <row r="1497" spans="2:2" x14ac:dyDescent="0.45">
      <c r="B1497">
        <v>2.9196101815687001</v>
      </c>
    </row>
    <row r="1498" spans="2:2" x14ac:dyDescent="0.45">
      <c r="B1498">
        <v>0.89441236358807696</v>
      </c>
    </row>
    <row r="1499" spans="2:2" x14ac:dyDescent="0.45">
      <c r="B1499">
        <v>1.0009915843299</v>
      </c>
    </row>
    <row r="1500" spans="2:2" x14ac:dyDescent="0.45">
      <c r="B1500">
        <v>2.18507106827454</v>
      </c>
    </row>
    <row r="1501" spans="2:2" x14ac:dyDescent="0.45">
      <c r="B1501">
        <v>0.96023797007339795</v>
      </c>
    </row>
    <row r="1502" spans="2:2" x14ac:dyDescent="0.45">
      <c r="B1502">
        <v>0.863167970332684</v>
      </c>
    </row>
    <row r="1503" spans="2:2" x14ac:dyDescent="0.45">
      <c r="B1503">
        <v>1.5967781608517899</v>
      </c>
    </row>
    <row r="1504" spans="2:2" x14ac:dyDescent="0.45">
      <c r="B1504">
        <v>1.0913807216078799</v>
      </c>
    </row>
    <row r="1505" spans="2:2" x14ac:dyDescent="0.45">
      <c r="B1505">
        <v>0.811755163932943</v>
      </c>
    </row>
    <row r="1506" spans="2:2" x14ac:dyDescent="0.45">
      <c r="B1506">
        <v>0.70567166529900804</v>
      </c>
    </row>
    <row r="1507" spans="2:2" x14ac:dyDescent="0.45">
      <c r="B1507">
        <v>0.72605755829851704</v>
      </c>
    </row>
    <row r="1508" spans="2:2" x14ac:dyDescent="0.45">
      <c r="B1508">
        <v>0.901151534453557</v>
      </c>
    </row>
    <row r="1509" spans="2:2" x14ac:dyDescent="0.45">
      <c r="B1509">
        <v>0.863167970332684</v>
      </c>
    </row>
    <row r="1510" spans="2:2" x14ac:dyDescent="0.45">
      <c r="B1510">
        <v>1.3582677375130801</v>
      </c>
    </row>
    <row r="1511" spans="2:2" x14ac:dyDescent="0.45">
      <c r="B1511">
        <v>2.49465966224159</v>
      </c>
    </row>
    <row r="1512" spans="2:2" x14ac:dyDescent="0.45">
      <c r="B1512">
        <v>2.1039420826785502</v>
      </c>
    </row>
    <row r="1513" spans="2:2" x14ac:dyDescent="0.45">
      <c r="B1513">
        <v>3.30979803073798</v>
      </c>
    </row>
    <row r="1514" spans="2:2" x14ac:dyDescent="0.45">
      <c r="B1514">
        <v>1.81160792663226</v>
      </c>
    </row>
    <row r="1515" spans="2:2" x14ac:dyDescent="0.45">
      <c r="B1515">
        <v>1.65957787621888</v>
      </c>
    </row>
    <row r="1516" spans="2:2" x14ac:dyDescent="0.45">
      <c r="B1516">
        <v>1.3095055625085501</v>
      </c>
    </row>
    <row r="1517" spans="2:2" x14ac:dyDescent="0.45">
      <c r="B1517">
        <v>0.37952487161013698</v>
      </c>
    </row>
    <row r="1518" spans="2:2" x14ac:dyDescent="0.45">
      <c r="B1518">
        <v>1.3195825981115801</v>
      </c>
    </row>
    <row r="1519" spans="2:2" x14ac:dyDescent="0.45">
      <c r="B1519">
        <v>1.31474884664324</v>
      </c>
    </row>
    <row r="1520" spans="2:2" x14ac:dyDescent="0.45">
      <c r="B1520">
        <v>4.0634012430866102</v>
      </c>
    </row>
    <row r="1521" spans="2:2" x14ac:dyDescent="0.45">
      <c r="B1521">
        <v>1.2723397564821901</v>
      </c>
    </row>
    <row r="1522" spans="2:2" x14ac:dyDescent="0.45">
      <c r="B1522">
        <v>1.5058898429858201</v>
      </c>
    </row>
    <row r="1523" spans="2:2" x14ac:dyDescent="0.45">
      <c r="B1523">
        <v>0.89264035415380405</v>
      </c>
    </row>
    <row r="1524" spans="2:2" x14ac:dyDescent="0.45">
      <c r="B1524">
        <v>1.2432623386025601</v>
      </c>
    </row>
    <row r="1525" spans="2:2" x14ac:dyDescent="0.45">
      <c r="B1525">
        <v>0.46453351965627898</v>
      </c>
    </row>
    <row r="1526" spans="2:2" x14ac:dyDescent="0.45">
      <c r="B1526">
        <v>0.52803238405868702</v>
      </c>
    </row>
    <row r="1527" spans="2:2" x14ac:dyDescent="0.45">
      <c r="B1527">
        <v>1.36552107908953</v>
      </c>
    </row>
    <row r="1528" spans="2:2" x14ac:dyDescent="0.45">
      <c r="B1528">
        <v>1.0912660290764999</v>
      </c>
    </row>
    <row r="1529" spans="2:2" x14ac:dyDescent="0.45">
      <c r="B1529">
        <v>0.55102082791769302</v>
      </c>
    </row>
    <row r="1530" spans="2:2" x14ac:dyDescent="0.45">
      <c r="B1530">
        <v>0.58879652364734902</v>
      </c>
    </row>
    <row r="1531" spans="2:2" x14ac:dyDescent="0.45">
      <c r="B1531">
        <v>0.49288840561694702</v>
      </c>
    </row>
    <row r="1532" spans="2:2" x14ac:dyDescent="0.45">
      <c r="B1532">
        <v>0.57122413125808602</v>
      </c>
    </row>
    <row r="1533" spans="2:2" x14ac:dyDescent="0.45">
      <c r="B1533">
        <v>0.58067072894596605</v>
      </c>
    </row>
    <row r="1534" spans="2:2" x14ac:dyDescent="0.45">
      <c r="B1534">
        <v>0.58742546134241702</v>
      </c>
    </row>
    <row r="1535" spans="2:2" x14ac:dyDescent="0.45">
      <c r="B1535">
        <v>0.55365427287035296</v>
      </c>
    </row>
    <row r="1536" spans="2:2" x14ac:dyDescent="0.45">
      <c r="B1536">
        <v>0.56311611137888196</v>
      </c>
    </row>
    <row r="1537" spans="2:2" x14ac:dyDescent="0.45">
      <c r="B1537">
        <v>0.57797331757095305</v>
      </c>
    </row>
    <row r="1538" spans="2:2" x14ac:dyDescent="0.45">
      <c r="B1538">
        <v>2.1268593136777301</v>
      </c>
    </row>
    <row r="1539" spans="2:2" x14ac:dyDescent="0.45">
      <c r="B1539">
        <v>2.1174036317673699</v>
      </c>
    </row>
    <row r="1540" spans="2:2" x14ac:dyDescent="0.45">
      <c r="B1540">
        <v>2.1255090285976999</v>
      </c>
    </row>
    <row r="1541" spans="2:2" x14ac:dyDescent="0.45">
      <c r="B1541">
        <v>2.5847356857417001</v>
      </c>
    </row>
    <row r="1542" spans="2:2" x14ac:dyDescent="0.45">
      <c r="B1542">
        <v>0.99018705189382705</v>
      </c>
    </row>
    <row r="1543" spans="2:2" x14ac:dyDescent="0.45">
      <c r="B1543">
        <v>1.3031717056702801</v>
      </c>
    </row>
    <row r="1544" spans="2:2" x14ac:dyDescent="0.45">
      <c r="B1544">
        <v>0.62671698728857805</v>
      </c>
    </row>
    <row r="1545" spans="2:2" x14ac:dyDescent="0.45">
      <c r="B1545">
        <v>12.6270331233418</v>
      </c>
    </row>
    <row r="1546" spans="2:2" x14ac:dyDescent="0.45">
      <c r="B1546">
        <v>1.1109256569933299</v>
      </c>
    </row>
    <row r="1547" spans="2:2" x14ac:dyDescent="0.45">
      <c r="B1547">
        <v>0.92058164537091303</v>
      </c>
    </row>
    <row r="1548" spans="2:2" x14ac:dyDescent="0.45">
      <c r="B1548">
        <v>14.691724764663601</v>
      </c>
    </row>
    <row r="1549" spans="2:2" x14ac:dyDescent="0.45">
      <c r="B1549">
        <v>0.82264754710681498</v>
      </c>
    </row>
    <row r="1550" spans="2:2" x14ac:dyDescent="0.45">
      <c r="B1550">
        <v>3.4961421331601898</v>
      </c>
    </row>
    <row r="1551" spans="2:2" x14ac:dyDescent="0.45">
      <c r="B1551">
        <v>8.2883853005046397</v>
      </c>
    </row>
    <row r="1552" spans="2:2" x14ac:dyDescent="0.45">
      <c r="B1552">
        <v>0.67258308314075099</v>
      </c>
    </row>
    <row r="1553" spans="2:2" x14ac:dyDescent="0.45">
      <c r="B1553">
        <v>6.9395438345536302</v>
      </c>
    </row>
    <row r="1554" spans="2:2" x14ac:dyDescent="0.45">
      <c r="B1554">
        <v>2.1239942472793398</v>
      </c>
    </row>
    <row r="1555" spans="2:2" x14ac:dyDescent="0.45">
      <c r="B1555">
        <v>4.9707917932315997</v>
      </c>
    </row>
    <row r="1556" spans="2:2" x14ac:dyDescent="0.45">
      <c r="B1556">
        <v>1.47581432095147</v>
      </c>
    </row>
    <row r="1557" spans="2:2" x14ac:dyDescent="0.45">
      <c r="B1557">
        <v>1.0422706618828601</v>
      </c>
    </row>
    <row r="1558" spans="2:2" x14ac:dyDescent="0.45">
      <c r="B1558">
        <v>0.87803703674009603</v>
      </c>
    </row>
    <row r="1559" spans="2:2" x14ac:dyDescent="0.45">
      <c r="B1559">
        <v>1.5653266182254599</v>
      </c>
    </row>
    <row r="1560" spans="2:2" x14ac:dyDescent="0.45">
      <c r="B1560">
        <v>1.34195118148421</v>
      </c>
    </row>
    <row r="1561" spans="2:2" x14ac:dyDescent="0.45">
      <c r="B1561">
        <v>3.3685331370618599</v>
      </c>
    </row>
    <row r="1562" spans="2:2" x14ac:dyDescent="0.45">
      <c r="B1562">
        <v>2.2070047624823999</v>
      </c>
    </row>
    <row r="1563" spans="2:2" x14ac:dyDescent="0.45">
      <c r="B1563">
        <v>2.4082451394553801</v>
      </c>
    </row>
    <row r="1564" spans="2:2" x14ac:dyDescent="0.45">
      <c r="B1564">
        <v>0.67742692097644297</v>
      </c>
    </row>
    <row r="1565" spans="2:2" x14ac:dyDescent="0.45">
      <c r="B1565">
        <v>0.70043373896928696</v>
      </c>
    </row>
    <row r="1566" spans="2:2" x14ac:dyDescent="0.45">
      <c r="B1566">
        <v>5.2362272897765401</v>
      </c>
    </row>
    <row r="1567" spans="2:2" x14ac:dyDescent="0.45">
      <c r="B1567">
        <v>0.76720232297784896</v>
      </c>
    </row>
    <row r="1568" spans="2:2" x14ac:dyDescent="0.45">
      <c r="B1568">
        <v>1.6546232600675299</v>
      </c>
    </row>
    <row r="1569" spans="2:2" x14ac:dyDescent="0.45">
      <c r="B1569">
        <v>0.79506094418817996</v>
      </c>
    </row>
    <row r="1570" spans="2:2" x14ac:dyDescent="0.45">
      <c r="B1570">
        <v>0.92445454057936904</v>
      </c>
    </row>
    <row r="1571" spans="2:2" x14ac:dyDescent="0.45">
      <c r="B1571">
        <v>9.2594805780348004</v>
      </c>
    </row>
    <row r="1572" spans="2:2" x14ac:dyDescent="0.45">
      <c r="B1572">
        <v>0.71043631710019495</v>
      </c>
    </row>
    <row r="1573" spans="2:2" x14ac:dyDescent="0.45">
      <c r="B1573">
        <v>1.6616809198133</v>
      </c>
    </row>
    <row r="1574" spans="2:2" x14ac:dyDescent="0.45">
      <c r="B1574">
        <v>0.96468695545426197</v>
      </c>
    </row>
    <row r="1575" spans="2:2" x14ac:dyDescent="0.45">
      <c r="B1575">
        <v>1.19723635774917</v>
      </c>
    </row>
    <row r="1576" spans="2:2" x14ac:dyDescent="0.45">
      <c r="B1576">
        <v>1.5911423240287801</v>
      </c>
    </row>
    <row r="1577" spans="2:2" x14ac:dyDescent="0.45">
      <c r="B1577">
        <v>9.7517574732787402</v>
      </c>
    </row>
    <row r="1578" spans="2:2" x14ac:dyDescent="0.45">
      <c r="B1578">
        <v>3.5035826466248099</v>
      </c>
    </row>
    <row r="1579" spans="2:2" x14ac:dyDescent="0.45">
      <c r="B1579">
        <v>3.1379269109736998</v>
      </c>
    </row>
    <row r="1580" spans="2:2" x14ac:dyDescent="0.45">
      <c r="B1580">
        <v>1.1904995368962099</v>
      </c>
    </row>
    <row r="1581" spans="2:2" x14ac:dyDescent="0.45">
      <c r="B1581">
        <v>0.55139934606105201</v>
      </c>
    </row>
    <row r="1582" spans="2:2" x14ac:dyDescent="0.45">
      <c r="B1582">
        <v>0.87261795665858399</v>
      </c>
    </row>
    <row r="1583" spans="2:2" x14ac:dyDescent="0.45">
      <c r="B1583">
        <v>3.9519464486936502</v>
      </c>
    </row>
    <row r="1584" spans="2:2" x14ac:dyDescent="0.45">
      <c r="B1584">
        <v>0.42940966573607497</v>
      </c>
    </row>
    <row r="1585" spans="2:2" x14ac:dyDescent="0.45">
      <c r="B1585">
        <v>3.5214036280297698</v>
      </c>
    </row>
    <row r="1586" spans="2:2" x14ac:dyDescent="0.45">
      <c r="B1586">
        <v>0.24586732782488499</v>
      </c>
    </row>
    <row r="1587" spans="2:2" x14ac:dyDescent="0.45">
      <c r="B1587">
        <v>0.44562671674173199</v>
      </c>
    </row>
    <row r="1588" spans="2:2" x14ac:dyDescent="0.45">
      <c r="B1588">
        <v>1.9605090735245201</v>
      </c>
    </row>
    <row r="1589" spans="2:2" x14ac:dyDescent="0.45">
      <c r="B1589">
        <v>0.73292347349755305</v>
      </c>
    </row>
    <row r="1590" spans="2:2" x14ac:dyDescent="0.45">
      <c r="B1590">
        <v>3.9098974436680098</v>
      </c>
    </row>
    <row r="1591" spans="2:2" x14ac:dyDescent="0.45">
      <c r="B1591">
        <v>3.9087667938559401</v>
      </c>
    </row>
    <row r="1592" spans="2:2" x14ac:dyDescent="0.45">
      <c r="B1592">
        <v>0.61224268070863097</v>
      </c>
    </row>
    <row r="1593" spans="2:2" x14ac:dyDescent="0.45">
      <c r="B1593">
        <v>4.5154342810954597</v>
      </c>
    </row>
    <row r="1594" spans="2:2" x14ac:dyDescent="0.45">
      <c r="B1594">
        <v>1.66556123414465</v>
      </c>
    </row>
    <row r="1595" spans="2:2" x14ac:dyDescent="0.45">
      <c r="B1595">
        <v>0.56743894641098602</v>
      </c>
    </row>
    <row r="1596" spans="2:2" x14ac:dyDescent="0.45">
      <c r="B1596">
        <v>1.7083544368961201</v>
      </c>
    </row>
    <row r="1597" spans="2:2" x14ac:dyDescent="0.45">
      <c r="B1597">
        <v>0.64416415723551301</v>
      </c>
    </row>
    <row r="1598" spans="2:2" x14ac:dyDescent="0.45">
      <c r="B1598">
        <v>0.63901553947676304</v>
      </c>
    </row>
    <row r="1599" spans="2:2" x14ac:dyDescent="0.45">
      <c r="B1599">
        <v>4.0118753933807501</v>
      </c>
    </row>
    <row r="1600" spans="2:2" x14ac:dyDescent="0.45">
      <c r="B1600">
        <v>0.63505170736049299</v>
      </c>
    </row>
    <row r="1601" spans="2:2" x14ac:dyDescent="0.45">
      <c r="B1601">
        <v>4.05405741017662</v>
      </c>
    </row>
    <row r="1602" spans="2:2" x14ac:dyDescent="0.45">
      <c r="B1602">
        <v>1.2332621990253301</v>
      </c>
    </row>
    <row r="1603" spans="2:2" x14ac:dyDescent="0.45">
      <c r="B1603">
        <v>1.0910355178386599</v>
      </c>
    </row>
    <row r="1604" spans="2:2" x14ac:dyDescent="0.45">
      <c r="B1604">
        <v>0.676556287706927</v>
      </c>
    </row>
    <row r="1605" spans="2:2" x14ac:dyDescent="0.45">
      <c r="B1605">
        <v>2.0091255921136302</v>
      </c>
    </row>
    <row r="1606" spans="2:2" x14ac:dyDescent="0.45">
      <c r="B1606">
        <v>0.64689371512106797</v>
      </c>
    </row>
    <row r="1607" spans="2:2" x14ac:dyDescent="0.45">
      <c r="B1607">
        <v>0.509253513394891</v>
      </c>
    </row>
    <row r="1608" spans="2:2" x14ac:dyDescent="0.45">
      <c r="B1608">
        <v>1.4819417966586099</v>
      </c>
    </row>
    <row r="1609" spans="2:2" x14ac:dyDescent="0.45">
      <c r="B1609">
        <v>0.54422912649578103</v>
      </c>
    </row>
    <row r="1610" spans="2:2" x14ac:dyDescent="0.45">
      <c r="B1610">
        <v>1.18435330900618</v>
      </c>
    </row>
    <row r="1611" spans="2:2" x14ac:dyDescent="0.45">
      <c r="B1611">
        <v>7.3710819763145299</v>
      </c>
    </row>
    <row r="1612" spans="2:2" x14ac:dyDescent="0.45">
      <c r="B1612">
        <v>0.71456074935265501</v>
      </c>
    </row>
    <row r="1613" spans="2:2" x14ac:dyDescent="0.45">
      <c r="B1613">
        <v>3.64672357258139</v>
      </c>
    </row>
    <row r="1614" spans="2:2" x14ac:dyDescent="0.45">
      <c r="B1614">
        <v>14.0112961403774</v>
      </c>
    </row>
    <row r="1615" spans="2:2" x14ac:dyDescent="0.45">
      <c r="B1615">
        <v>0.97529216565313603</v>
      </c>
    </row>
    <row r="1616" spans="2:2" x14ac:dyDescent="0.45">
      <c r="B1616">
        <v>0.48343247244069998</v>
      </c>
    </row>
    <row r="1617" spans="2:2" x14ac:dyDescent="0.45">
      <c r="B1617">
        <v>0.72968037744584602</v>
      </c>
    </row>
    <row r="1618" spans="2:2" x14ac:dyDescent="0.45">
      <c r="B1618">
        <v>0.74450627727280905</v>
      </c>
    </row>
    <row r="1619" spans="2:2" x14ac:dyDescent="0.45">
      <c r="B1619">
        <v>4.0923846697903201</v>
      </c>
    </row>
    <row r="1620" spans="2:2" x14ac:dyDescent="0.45">
      <c r="B1620">
        <v>4.8864497715791302</v>
      </c>
    </row>
    <row r="1621" spans="2:2" x14ac:dyDescent="0.45">
      <c r="B1621">
        <v>0.59959266540231204</v>
      </c>
    </row>
    <row r="1622" spans="2:2" x14ac:dyDescent="0.45">
      <c r="B1622">
        <v>2.8375443470792301</v>
      </c>
    </row>
    <row r="1623" spans="2:2" x14ac:dyDescent="0.45">
      <c r="B1623">
        <v>0.702890656589509</v>
      </c>
    </row>
    <row r="1624" spans="2:2" x14ac:dyDescent="0.45">
      <c r="B1624">
        <v>1.4621340700487899</v>
      </c>
    </row>
    <row r="1625" spans="2:2" x14ac:dyDescent="0.45">
      <c r="B1625">
        <v>1.69572400247057</v>
      </c>
    </row>
    <row r="1626" spans="2:2" x14ac:dyDescent="0.45">
      <c r="B1626">
        <v>2.4728987295640499</v>
      </c>
    </row>
    <row r="1627" spans="2:2" x14ac:dyDescent="0.45">
      <c r="B1627">
        <v>0.923838189853599</v>
      </c>
    </row>
    <row r="1628" spans="2:2" x14ac:dyDescent="0.45">
      <c r="B1628">
        <v>1.0071404600696201</v>
      </c>
    </row>
    <row r="1629" spans="2:2" x14ac:dyDescent="0.45">
      <c r="B1629">
        <v>2.6523895070951</v>
      </c>
    </row>
    <row r="1630" spans="2:2" x14ac:dyDescent="0.45">
      <c r="B1630">
        <v>1.02863578126139</v>
      </c>
    </row>
    <row r="1631" spans="2:2" x14ac:dyDescent="0.45">
      <c r="B1631">
        <v>4.0654106514235204</v>
      </c>
    </row>
    <row r="1632" spans="2:2" x14ac:dyDescent="0.45">
      <c r="B1632">
        <v>44.6780192119611</v>
      </c>
    </row>
    <row r="1633" spans="2:2" x14ac:dyDescent="0.45">
      <c r="B1633">
        <v>0.58204195873721298</v>
      </c>
    </row>
    <row r="1634" spans="2:2" x14ac:dyDescent="0.45">
      <c r="B1634">
        <v>0.469911017686508</v>
      </c>
    </row>
    <row r="1635" spans="2:2" x14ac:dyDescent="0.45">
      <c r="B1635">
        <v>0.54151318484706801</v>
      </c>
    </row>
    <row r="1636" spans="2:2" x14ac:dyDescent="0.45">
      <c r="B1636">
        <v>0.418651736071189</v>
      </c>
    </row>
    <row r="1637" spans="2:2" x14ac:dyDescent="0.45">
      <c r="B1637">
        <v>0.48349450206197597</v>
      </c>
    </row>
    <row r="1638" spans="2:2" x14ac:dyDescent="0.45">
      <c r="B1638">
        <v>0.61176876838472705</v>
      </c>
    </row>
    <row r="1639" spans="2:2" x14ac:dyDescent="0.45">
      <c r="B1639">
        <v>0.54020742838484404</v>
      </c>
    </row>
    <row r="1640" spans="2:2" x14ac:dyDescent="0.45">
      <c r="B1640">
        <v>0.78882672875370996</v>
      </c>
    </row>
    <row r="1641" spans="2:2" x14ac:dyDescent="0.45">
      <c r="B1641">
        <v>0.56316860968600502</v>
      </c>
    </row>
    <row r="1642" spans="2:2" x14ac:dyDescent="0.45">
      <c r="B1642">
        <v>1.0984203370793999</v>
      </c>
    </row>
    <row r="1643" spans="2:2" x14ac:dyDescent="0.45">
      <c r="B1643">
        <v>0.81844335122885803</v>
      </c>
    </row>
    <row r="1644" spans="2:2" x14ac:dyDescent="0.45">
      <c r="B1644">
        <v>2.0151819234631301</v>
      </c>
    </row>
    <row r="1645" spans="2:2" x14ac:dyDescent="0.45">
      <c r="B1645">
        <v>0.89019219931881499</v>
      </c>
    </row>
    <row r="1646" spans="2:2" x14ac:dyDescent="0.45">
      <c r="B1646">
        <v>0.71576897687446095</v>
      </c>
    </row>
    <row r="1647" spans="2:2" x14ac:dyDescent="0.45">
      <c r="B1647">
        <v>2.1157886998453699</v>
      </c>
    </row>
    <row r="1648" spans="2:2" x14ac:dyDescent="0.45">
      <c r="B1648">
        <v>1.0425946572664899</v>
      </c>
    </row>
    <row r="1649" spans="2:2" x14ac:dyDescent="0.45">
      <c r="B1649">
        <v>0.54959718395447799</v>
      </c>
    </row>
    <row r="1650" spans="2:2" x14ac:dyDescent="0.45">
      <c r="B1650">
        <v>0.63476764251680295</v>
      </c>
    </row>
    <row r="1651" spans="2:2" x14ac:dyDescent="0.45">
      <c r="B1651">
        <v>0.58741329991447</v>
      </c>
    </row>
    <row r="1652" spans="2:2" x14ac:dyDescent="0.45">
      <c r="B1652">
        <v>0.75891900531984202</v>
      </c>
    </row>
    <row r="1653" spans="2:2" x14ac:dyDescent="0.45">
      <c r="B1653">
        <v>1.5126905312693499</v>
      </c>
    </row>
    <row r="1654" spans="2:2" x14ac:dyDescent="0.45">
      <c r="B1654">
        <v>0.571212120062217</v>
      </c>
    </row>
    <row r="1655" spans="2:2" x14ac:dyDescent="0.45">
      <c r="B1655">
        <v>1.0496072033030699</v>
      </c>
    </row>
    <row r="1656" spans="2:2" x14ac:dyDescent="0.45">
      <c r="B1656">
        <v>1.14420286764755</v>
      </c>
    </row>
    <row r="1657" spans="2:2" x14ac:dyDescent="0.45">
      <c r="B1657">
        <v>0.78592290663974995</v>
      </c>
    </row>
    <row r="1658" spans="2:2" x14ac:dyDescent="0.45">
      <c r="B1658">
        <v>1.68003795279277</v>
      </c>
    </row>
    <row r="1659" spans="2:2" x14ac:dyDescent="0.45">
      <c r="B1659">
        <v>0.58202086413126297</v>
      </c>
    </row>
    <row r="1660" spans="2:2" x14ac:dyDescent="0.45">
      <c r="B1660">
        <v>1.80273357554008</v>
      </c>
    </row>
    <row r="1661" spans="2:2" x14ac:dyDescent="0.45">
      <c r="B1661">
        <v>0.877817543682051</v>
      </c>
    </row>
    <row r="1662" spans="2:2" x14ac:dyDescent="0.45">
      <c r="B1662">
        <v>1.0535168378967199</v>
      </c>
    </row>
    <row r="1663" spans="2:2" x14ac:dyDescent="0.45">
      <c r="B1663">
        <v>0.53783439259861998</v>
      </c>
    </row>
    <row r="1664" spans="2:2" x14ac:dyDescent="0.45">
      <c r="B1664">
        <v>0.53476516536572505</v>
      </c>
    </row>
    <row r="1665" spans="2:2" x14ac:dyDescent="0.45">
      <c r="B1665">
        <v>1.14563002768754</v>
      </c>
    </row>
    <row r="1666" spans="2:2" x14ac:dyDescent="0.45">
      <c r="B1666">
        <v>1.1960421650631099</v>
      </c>
    </row>
    <row r="1667" spans="2:2" x14ac:dyDescent="0.45">
      <c r="B1667">
        <v>0.573940645723928</v>
      </c>
    </row>
    <row r="1668" spans="2:2" x14ac:dyDescent="0.45">
      <c r="B1668">
        <v>0.63872510513167802</v>
      </c>
    </row>
    <row r="1669" spans="2:2" x14ac:dyDescent="0.45">
      <c r="B1669">
        <v>1.68196848075498</v>
      </c>
    </row>
    <row r="1670" spans="2:2" x14ac:dyDescent="0.45">
      <c r="B1670">
        <v>2.8437085016303998</v>
      </c>
    </row>
    <row r="1671" spans="2:2" x14ac:dyDescent="0.45">
      <c r="B1671">
        <v>3.38431071564314</v>
      </c>
    </row>
    <row r="1672" spans="2:2" x14ac:dyDescent="0.45">
      <c r="B1672">
        <v>0.33521975481607202</v>
      </c>
    </row>
    <row r="1673" spans="2:2" x14ac:dyDescent="0.45">
      <c r="B1673">
        <v>3.7300362248743699</v>
      </c>
    </row>
    <row r="1674" spans="2:2" x14ac:dyDescent="0.45">
      <c r="B1674">
        <v>0.51855127108033106</v>
      </c>
    </row>
    <row r="1675" spans="2:2" x14ac:dyDescent="0.45">
      <c r="B1675">
        <v>0.72948941949776303</v>
      </c>
    </row>
    <row r="1676" spans="2:2" x14ac:dyDescent="0.45">
      <c r="B1676">
        <v>0.59285202788574998</v>
      </c>
    </row>
    <row r="1677" spans="2:2" x14ac:dyDescent="0.45">
      <c r="B1677">
        <v>0.822553790596811</v>
      </c>
    </row>
    <row r="1678" spans="2:2" x14ac:dyDescent="0.45">
      <c r="B1678">
        <v>1.1748861338037799</v>
      </c>
    </row>
    <row r="1679" spans="2:2" x14ac:dyDescent="0.45">
      <c r="B1679">
        <v>0.44033684175316701</v>
      </c>
    </row>
    <row r="1680" spans="2:2" x14ac:dyDescent="0.45">
      <c r="B1680">
        <v>0.51594088517861902</v>
      </c>
    </row>
    <row r="1681" spans="2:2" x14ac:dyDescent="0.45">
      <c r="B1681">
        <v>0.83472272927603497</v>
      </c>
    </row>
    <row r="1682" spans="2:2" x14ac:dyDescent="0.45">
      <c r="B1682">
        <v>0.55375161088842995</v>
      </c>
    </row>
    <row r="1683" spans="2:2" x14ac:dyDescent="0.45">
      <c r="B1683">
        <v>0.57805162133916399</v>
      </c>
    </row>
    <row r="1684" spans="2:2" x14ac:dyDescent="0.45">
      <c r="B1684">
        <v>8.2139056398055299</v>
      </c>
    </row>
    <row r="1685" spans="2:2" x14ac:dyDescent="0.45">
      <c r="B1685">
        <v>2.2605325955896101</v>
      </c>
    </row>
    <row r="1686" spans="2:2" x14ac:dyDescent="0.45">
      <c r="B1686">
        <v>0.81862840857654595</v>
      </c>
    </row>
    <row r="1687" spans="2:2" x14ac:dyDescent="0.45">
      <c r="B1687">
        <v>2.3426916408649001</v>
      </c>
    </row>
    <row r="1688" spans="2:2" x14ac:dyDescent="0.45">
      <c r="B1688">
        <v>0.58471018771502603</v>
      </c>
    </row>
    <row r="1689" spans="2:2" x14ac:dyDescent="0.45">
      <c r="B1689">
        <v>0.59956724018319796</v>
      </c>
    </row>
    <row r="1690" spans="2:2" x14ac:dyDescent="0.45">
      <c r="B1690">
        <v>0.60228263708886098</v>
      </c>
    </row>
    <row r="1691" spans="2:2" x14ac:dyDescent="0.45">
      <c r="B1691">
        <v>0.45916541211681899</v>
      </c>
    </row>
    <row r="1692" spans="2:2" x14ac:dyDescent="0.45">
      <c r="B1692">
        <v>1.14907974318108</v>
      </c>
    </row>
    <row r="1693" spans="2:2" x14ac:dyDescent="0.45">
      <c r="B1693">
        <v>1.99260983850294</v>
      </c>
    </row>
    <row r="1694" spans="2:2" x14ac:dyDescent="0.45">
      <c r="B1694">
        <v>0.456481820496484</v>
      </c>
    </row>
    <row r="1695" spans="2:2" x14ac:dyDescent="0.45">
      <c r="B1695">
        <v>0.40403991321768001</v>
      </c>
    </row>
    <row r="1696" spans="2:2" x14ac:dyDescent="0.45">
      <c r="B1696">
        <v>0.54418331711041801</v>
      </c>
    </row>
    <row r="1697" spans="2:2" x14ac:dyDescent="0.45">
      <c r="B1697">
        <v>0.37698897256118602</v>
      </c>
    </row>
    <row r="1698" spans="2:2" x14ac:dyDescent="0.45">
      <c r="B1698">
        <v>0.52528036609890105</v>
      </c>
    </row>
    <row r="1699" spans="2:2" x14ac:dyDescent="0.45">
      <c r="B1699">
        <v>0.43517630368683902</v>
      </c>
    </row>
    <row r="1700" spans="2:2" x14ac:dyDescent="0.45">
      <c r="B1700">
        <v>0.464962268691895</v>
      </c>
    </row>
    <row r="1701" spans="2:2" x14ac:dyDescent="0.45">
      <c r="B1701">
        <v>0.89604713904267796</v>
      </c>
    </row>
    <row r="1702" spans="2:2" x14ac:dyDescent="0.45">
      <c r="B1702">
        <v>0.48353444477691099</v>
      </c>
    </row>
    <row r="1703" spans="2:2" x14ac:dyDescent="0.45">
      <c r="B1703">
        <v>0.437580196137899</v>
      </c>
    </row>
    <row r="1704" spans="2:2" x14ac:dyDescent="0.45">
      <c r="B1704">
        <v>3.1887607162115499</v>
      </c>
    </row>
    <row r="1705" spans="2:2" x14ac:dyDescent="0.45">
      <c r="B1705">
        <v>0.74002226858162201</v>
      </c>
    </row>
    <row r="1706" spans="2:2" x14ac:dyDescent="0.45">
      <c r="B1706">
        <v>0.74947171850022498</v>
      </c>
    </row>
    <row r="1707" spans="2:2" x14ac:dyDescent="0.45">
      <c r="B1707">
        <v>1.9645838290650099</v>
      </c>
    </row>
    <row r="1708" spans="2:2" x14ac:dyDescent="0.45">
      <c r="B1708">
        <v>0.88044865151082297</v>
      </c>
    </row>
    <row r="1709" spans="2:2" x14ac:dyDescent="0.45">
      <c r="B1709">
        <v>0.86827646804006697</v>
      </c>
    </row>
    <row r="1710" spans="2:2" x14ac:dyDescent="0.45">
      <c r="B1710">
        <v>8.0292170301034993</v>
      </c>
    </row>
    <row r="1711" spans="2:2" x14ac:dyDescent="0.45">
      <c r="B1711">
        <v>0.32138290977872402</v>
      </c>
    </row>
    <row r="1712" spans="2:2" x14ac:dyDescent="0.45">
      <c r="B1712">
        <v>1.40575219865206</v>
      </c>
    </row>
    <row r="1713" spans="2:2" x14ac:dyDescent="0.45">
      <c r="B1713">
        <v>0.649659913943201</v>
      </c>
    </row>
    <row r="1714" spans="2:2" x14ac:dyDescent="0.45">
      <c r="B1714">
        <v>0.42676522609697198</v>
      </c>
    </row>
    <row r="1715" spans="2:2" x14ac:dyDescent="0.45">
      <c r="B1715">
        <v>0.53073124057209697</v>
      </c>
    </row>
    <row r="1716" spans="2:2" x14ac:dyDescent="0.45">
      <c r="B1716">
        <v>0.47003138667314098</v>
      </c>
    </row>
    <row r="1717" spans="2:2" x14ac:dyDescent="0.45">
      <c r="B1717">
        <v>0.51327305182095395</v>
      </c>
    </row>
    <row r="1718" spans="2:2" x14ac:dyDescent="0.45">
      <c r="B1718">
        <v>0.37952839946744099</v>
      </c>
    </row>
    <row r="1719" spans="2:2" x14ac:dyDescent="0.45">
      <c r="B1719">
        <v>2.3692688466532599</v>
      </c>
    </row>
    <row r="1720" spans="2:2" x14ac:dyDescent="0.45">
      <c r="B1720">
        <v>0.77937939034098702</v>
      </c>
    </row>
    <row r="1721" spans="2:2" x14ac:dyDescent="0.45">
      <c r="B1721">
        <v>0.64295675898454197</v>
      </c>
    </row>
    <row r="1722" spans="2:2" x14ac:dyDescent="0.45">
      <c r="B1722">
        <v>0.91712985606097697</v>
      </c>
    </row>
    <row r="1723" spans="2:2" x14ac:dyDescent="0.45">
      <c r="B1723">
        <v>0.445654939018854</v>
      </c>
    </row>
    <row r="1724" spans="2:2" x14ac:dyDescent="0.45">
      <c r="B1724">
        <v>1.0425163086799401</v>
      </c>
    </row>
    <row r="1725" spans="2:2" x14ac:dyDescent="0.45">
      <c r="B1725">
        <v>0.94549110720837404</v>
      </c>
    </row>
    <row r="1726" spans="2:2" x14ac:dyDescent="0.45">
      <c r="B1726">
        <v>0.82642825624167204</v>
      </c>
    </row>
    <row r="1727" spans="2:2" x14ac:dyDescent="0.45">
      <c r="B1727">
        <v>1.77729823851358</v>
      </c>
    </row>
    <row r="1728" spans="2:2" x14ac:dyDescent="0.45">
      <c r="B1728">
        <v>0.67790588625039805</v>
      </c>
    </row>
    <row r="1729" spans="2:2" x14ac:dyDescent="0.45">
      <c r="B1729">
        <v>0.84811635326152401</v>
      </c>
    </row>
    <row r="1730" spans="2:2" x14ac:dyDescent="0.45">
      <c r="B1730">
        <v>0.76709769733236399</v>
      </c>
    </row>
    <row r="1731" spans="2:2" x14ac:dyDescent="0.45">
      <c r="B1731">
        <v>0.68060668496457399</v>
      </c>
    </row>
    <row r="1732" spans="2:2" x14ac:dyDescent="0.45">
      <c r="B1732">
        <v>0.91793346418053301</v>
      </c>
    </row>
    <row r="1733" spans="2:2" x14ac:dyDescent="0.45">
      <c r="B1733">
        <v>0.88539585862502401</v>
      </c>
    </row>
    <row r="1734" spans="2:2" x14ac:dyDescent="0.45">
      <c r="B1734">
        <v>0.68195696943721695</v>
      </c>
    </row>
    <row r="1735" spans="2:2" x14ac:dyDescent="0.45">
      <c r="B1735">
        <v>1.87033036134473</v>
      </c>
    </row>
    <row r="1736" spans="2:2" x14ac:dyDescent="0.45">
      <c r="B1736">
        <v>1.92032405707109</v>
      </c>
    </row>
    <row r="1737" spans="2:2" x14ac:dyDescent="0.45">
      <c r="B1737">
        <v>2.7501639565279099</v>
      </c>
    </row>
    <row r="1738" spans="2:2" x14ac:dyDescent="0.45">
      <c r="B1738">
        <v>1.1993346637995901</v>
      </c>
    </row>
    <row r="1739" spans="2:2" x14ac:dyDescent="0.45">
      <c r="B1739">
        <v>1.17647046506077</v>
      </c>
    </row>
    <row r="1740" spans="2:2" x14ac:dyDescent="0.45">
      <c r="B1740">
        <v>1.9044407836875801</v>
      </c>
    </row>
    <row r="1741" spans="2:2" x14ac:dyDescent="0.45">
      <c r="B1741">
        <v>2.47808388419991</v>
      </c>
    </row>
    <row r="1742" spans="2:2" x14ac:dyDescent="0.45">
      <c r="B1742">
        <v>1.1930225080841299</v>
      </c>
    </row>
    <row r="1743" spans="2:2" x14ac:dyDescent="0.45">
      <c r="B1743">
        <v>2.10250754197182</v>
      </c>
    </row>
    <row r="1744" spans="2:2" x14ac:dyDescent="0.45">
      <c r="B1744">
        <v>0.57392020321668002</v>
      </c>
    </row>
    <row r="1745" spans="2:2" x14ac:dyDescent="0.45">
      <c r="B1745">
        <v>0.59288411006050701</v>
      </c>
    </row>
    <row r="1746" spans="2:2" x14ac:dyDescent="0.45">
      <c r="B1746">
        <v>0.32827047240927598</v>
      </c>
    </row>
    <row r="1747" spans="2:2" x14ac:dyDescent="0.45">
      <c r="B1747">
        <v>0.50378019646935901</v>
      </c>
    </row>
    <row r="1748" spans="2:2" x14ac:dyDescent="0.45">
      <c r="B1748">
        <v>0.86963455189711802</v>
      </c>
    </row>
    <row r="1749" spans="2:2" x14ac:dyDescent="0.45">
      <c r="B1749">
        <v>1.2528795371138</v>
      </c>
    </row>
    <row r="1750" spans="2:2" x14ac:dyDescent="0.45">
      <c r="B1750">
        <v>0.43497661553622602</v>
      </c>
    </row>
    <row r="1751" spans="2:2" x14ac:dyDescent="0.45">
      <c r="B1751">
        <v>1.3317731313515599</v>
      </c>
    </row>
    <row r="1752" spans="2:2" x14ac:dyDescent="0.45">
      <c r="B1752">
        <v>0.50648722313320804</v>
      </c>
    </row>
    <row r="1753" spans="2:2" x14ac:dyDescent="0.45">
      <c r="B1753">
        <v>0.40380961775470198</v>
      </c>
    </row>
    <row r="1754" spans="2:2" x14ac:dyDescent="0.45">
      <c r="B1754">
        <v>0.66189981117458097</v>
      </c>
    </row>
    <row r="1755" spans="2:2" x14ac:dyDescent="0.45">
      <c r="B1755">
        <v>1.1073335599837</v>
      </c>
    </row>
    <row r="1756" spans="2:2" x14ac:dyDescent="0.45">
      <c r="B1756">
        <v>0.55096633383300198</v>
      </c>
    </row>
    <row r="1757" spans="2:2" x14ac:dyDescent="0.45">
      <c r="B1757">
        <v>0.68497341438145298</v>
      </c>
    </row>
    <row r="1758" spans="2:2" x14ac:dyDescent="0.45">
      <c r="B1758">
        <v>0.53478367450092001</v>
      </c>
    </row>
    <row r="1759" spans="2:2" x14ac:dyDescent="0.45">
      <c r="B1759">
        <v>0.60364258205857901</v>
      </c>
    </row>
    <row r="1760" spans="2:2" x14ac:dyDescent="0.45">
      <c r="B1760">
        <v>0.86963455189711802</v>
      </c>
    </row>
    <row r="1761" spans="2:2" x14ac:dyDescent="0.45">
      <c r="B1761">
        <v>1.0668168019861399</v>
      </c>
    </row>
    <row r="1762" spans="2:2" x14ac:dyDescent="0.45">
      <c r="B1762">
        <v>2.0855302535045301</v>
      </c>
    </row>
    <row r="1763" spans="2:2" x14ac:dyDescent="0.45">
      <c r="B1763">
        <v>1.2721721923020901</v>
      </c>
    </row>
    <row r="1764" spans="2:2" x14ac:dyDescent="0.45">
      <c r="B1764">
        <v>3.0267489115739798</v>
      </c>
    </row>
    <row r="1765" spans="2:2" x14ac:dyDescent="0.45">
      <c r="B1765">
        <v>10.0608101396914</v>
      </c>
    </row>
    <row r="1766" spans="2:2" x14ac:dyDescent="0.45">
      <c r="B1766">
        <v>2.8629410436524201</v>
      </c>
    </row>
    <row r="1767" spans="2:2" x14ac:dyDescent="0.45">
      <c r="B1767">
        <v>3.1922012800119699</v>
      </c>
    </row>
    <row r="1768" spans="2:2" x14ac:dyDescent="0.45">
      <c r="B1768">
        <v>1.0819540461364501</v>
      </c>
    </row>
    <row r="1769" spans="2:2" x14ac:dyDescent="0.45">
      <c r="B1769">
        <v>3.3038637171710699</v>
      </c>
    </row>
    <row r="1770" spans="2:2" x14ac:dyDescent="0.45">
      <c r="B1770">
        <v>2.5175060462611101</v>
      </c>
    </row>
    <row r="1771" spans="2:2" x14ac:dyDescent="0.45">
      <c r="B1771">
        <v>2.5810493434515598</v>
      </c>
    </row>
    <row r="1772" spans="2:2" x14ac:dyDescent="0.45">
      <c r="B1772">
        <v>2.58861368132952</v>
      </c>
    </row>
    <row r="1773" spans="2:2" x14ac:dyDescent="0.45">
      <c r="B1773">
        <v>1.43776581416335</v>
      </c>
    </row>
    <row r="1774" spans="2:2" x14ac:dyDescent="0.45">
      <c r="B1774">
        <v>6.4804166348848602</v>
      </c>
    </row>
    <row r="1775" spans="2:2" x14ac:dyDescent="0.45">
      <c r="B1775">
        <v>0.93458999331308101</v>
      </c>
    </row>
    <row r="1776" spans="2:2" x14ac:dyDescent="0.45">
      <c r="B1776">
        <v>0.929459418898409</v>
      </c>
    </row>
    <row r="1777" spans="2:2" x14ac:dyDescent="0.45">
      <c r="B1777">
        <v>2.8640504702635399</v>
      </c>
    </row>
    <row r="1778" spans="2:2" x14ac:dyDescent="0.45">
      <c r="B1778">
        <v>0.89935872142536</v>
      </c>
    </row>
    <row r="1779" spans="2:2" x14ac:dyDescent="0.45">
      <c r="B1779">
        <v>3.2293677562059502</v>
      </c>
    </row>
    <row r="1780" spans="2:2" x14ac:dyDescent="0.45">
      <c r="B1780">
        <v>2.0214633570915699</v>
      </c>
    </row>
    <row r="1781" spans="2:2" x14ac:dyDescent="0.45">
      <c r="B1781">
        <v>1.81872621025243</v>
      </c>
    </row>
    <row r="1782" spans="2:2" x14ac:dyDescent="0.45">
      <c r="B1782">
        <v>4.06421374820951</v>
      </c>
    </row>
    <row r="1783" spans="2:2" x14ac:dyDescent="0.45">
      <c r="B1783">
        <v>3.0426978924885799</v>
      </c>
    </row>
    <row r="1784" spans="2:2" x14ac:dyDescent="0.45">
      <c r="B1784">
        <v>0.81170731041962396</v>
      </c>
    </row>
    <row r="1785" spans="2:2" x14ac:dyDescent="0.45">
      <c r="B1785">
        <v>0.63617886055245798</v>
      </c>
    </row>
    <row r="1786" spans="2:2" x14ac:dyDescent="0.45">
      <c r="B1786">
        <v>0.59147078220586102</v>
      </c>
    </row>
    <row r="1787" spans="2:2" x14ac:dyDescent="0.45">
      <c r="B1787">
        <v>1.14143963403522</v>
      </c>
    </row>
    <row r="1788" spans="2:2" x14ac:dyDescent="0.45">
      <c r="B1788">
        <v>0.77797798623249903</v>
      </c>
    </row>
    <row r="1789" spans="2:2" x14ac:dyDescent="0.45">
      <c r="B1789">
        <v>1.06684382574904</v>
      </c>
    </row>
    <row r="1790" spans="2:2" x14ac:dyDescent="0.45">
      <c r="B1790">
        <v>1.08442862380844</v>
      </c>
    </row>
    <row r="1791" spans="2:2" x14ac:dyDescent="0.45">
      <c r="B1791">
        <v>1.1074566700485</v>
      </c>
    </row>
    <row r="1792" spans="2:2" x14ac:dyDescent="0.45">
      <c r="B1792">
        <v>5.4664871004713902</v>
      </c>
    </row>
    <row r="1793" spans="2:2" x14ac:dyDescent="0.45">
      <c r="B1793">
        <v>7.6019144870239099</v>
      </c>
    </row>
    <row r="1794" spans="2:2" x14ac:dyDescent="0.45">
      <c r="B1794">
        <v>0.70902694597294902</v>
      </c>
    </row>
    <row r="1795" spans="2:2" x14ac:dyDescent="0.45">
      <c r="B1795">
        <v>2.12508523909101</v>
      </c>
    </row>
    <row r="1796" spans="2:2" x14ac:dyDescent="0.45">
      <c r="B1796">
        <v>1.02391469975219</v>
      </c>
    </row>
    <row r="1797" spans="2:2" x14ac:dyDescent="0.45">
      <c r="B1797">
        <v>0.67767234152728595</v>
      </c>
    </row>
    <row r="1798" spans="2:2" x14ac:dyDescent="0.45">
      <c r="B1798">
        <v>1.4857977862174401</v>
      </c>
    </row>
    <row r="1799" spans="2:2" x14ac:dyDescent="0.45">
      <c r="B1799">
        <v>3.2217559359388401</v>
      </c>
    </row>
    <row r="1800" spans="2:2" x14ac:dyDescent="0.45">
      <c r="B1800">
        <v>0.45646045058260998</v>
      </c>
    </row>
    <row r="1801" spans="2:2" x14ac:dyDescent="0.45">
      <c r="B1801">
        <v>1.16288731076218</v>
      </c>
    </row>
    <row r="1802" spans="2:2" x14ac:dyDescent="0.45">
      <c r="B1802">
        <v>0.64281324623813696</v>
      </c>
    </row>
    <row r="1803" spans="2:2" x14ac:dyDescent="0.45">
      <c r="B1803">
        <v>1.0546788807774801</v>
      </c>
    </row>
    <row r="1804" spans="2:2" x14ac:dyDescent="0.45">
      <c r="B1804">
        <v>0.91017382658752899</v>
      </c>
    </row>
    <row r="1805" spans="2:2" x14ac:dyDescent="0.45">
      <c r="B1805">
        <v>2.2715217622184398</v>
      </c>
    </row>
    <row r="1806" spans="2:2" x14ac:dyDescent="0.45">
      <c r="B1806">
        <v>0.65356832382733798</v>
      </c>
    </row>
    <row r="1807" spans="2:2" x14ac:dyDescent="0.45">
      <c r="B1807">
        <v>0.45642249762006298</v>
      </c>
    </row>
    <row r="1808" spans="2:2" x14ac:dyDescent="0.45">
      <c r="B1808">
        <v>1.6191385675846</v>
      </c>
    </row>
    <row r="1809" spans="2:2" x14ac:dyDescent="0.45">
      <c r="B1809">
        <v>0.58876833609758705</v>
      </c>
    </row>
    <row r="1810" spans="2:2" x14ac:dyDescent="0.45">
      <c r="B1810">
        <v>1.9014032942699599</v>
      </c>
    </row>
    <row r="1811" spans="2:2" x14ac:dyDescent="0.45">
      <c r="B1811">
        <v>0.456837341136965</v>
      </c>
    </row>
    <row r="1812" spans="2:2" x14ac:dyDescent="0.45">
      <c r="B1812">
        <v>1.3734581103406001</v>
      </c>
    </row>
    <row r="1813" spans="2:2" x14ac:dyDescent="0.45">
      <c r="B1813">
        <v>1.6907101733138099</v>
      </c>
    </row>
    <row r="1814" spans="2:2" x14ac:dyDescent="0.45">
      <c r="B1814">
        <v>0.56312219366551397</v>
      </c>
    </row>
    <row r="1815" spans="2:2" x14ac:dyDescent="0.45">
      <c r="B1815">
        <v>0.59302569960002705</v>
      </c>
    </row>
    <row r="1816" spans="2:2" x14ac:dyDescent="0.45">
      <c r="B1816">
        <v>0.57121331491215999</v>
      </c>
    </row>
    <row r="1817" spans="2:2" x14ac:dyDescent="0.45">
      <c r="B1817">
        <v>0.63883542429656703</v>
      </c>
    </row>
    <row r="1818" spans="2:2" x14ac:dyDescent="0.45">
      <c r="B1818">
        <v>1.1329763969651601</v>
      </c>
    </row>
    <row r="1819" spans="2:2" x14ac:dyDescent="0.45">
      <c r="B1819">
        <v>0.44567321128797199</v>
      </c>
    </row>
    <row r="1820" spans="2:2" x14ac:dyDescent="0.45">
      <c r="B1820">
        <v>0.51588627723207003</v>
      </c>
    </row>
    <row r="1821" spans="2:2" x14ac:dyDescent="0.45">
      <c r="B1821">
        <v>0.49288179515476399</v>
      </c>
    </row>
    <row r="1822" spans="2:2" x14ac:dyDescent="0.45">
      <c r="B1822">
        <v>4.0205944708039301</v>
      </c>
    </row>
    <row r="1823" spans="2:2" x14ac:dyDescent="0.45">
      <c r="B1823">
        <v>1.4573582031227399</v>
      </c>
    </row>
    <row r="1824" spans="2:2" x14ac:dyDescent="0.45">
      <c r="B1824">
        <v>1.14167474742021</v>
      </c>
    </row>
    <row r="1825" spans="2:2" x14ac:dyDescent="0.45">
      <c r="B1825">
        <v>2.0165069517410599</v>
      </c>
    </row>
    <row r="1826" spans="2:2" x14ac:dyDescent="0.45">
      <c r="B1826">
        <v>3.8960668816549799</v>
      </c>
    </row>
    <row r="1827" spans="2:2" x14ac:dyDescent="0.45">
      <c r="B1827">
        <v>1.14167474742021</v>
      </c>
    </row>
    <row r="1828" spans="2:2" x14ac:dyDescent="0.45">
      <c r="B1828">
        <v>1.05118989429558</v>
      </c>
    </row>
    <row r="1829" spans="2:2" x14ac:dyDescent="0.45">
      <c r="B1829">
        <v>0.95634880652716703</v>
      </c>
    </row>
    <row r="1830" spans="2:2" x14ac:dyDescent="0.45">
      <c r="B1830">
        <v>0.81307648014538603</v>
      </c>
    </row>
    <row r="1831" spans="2:2" x14ac:dyDescent="0.45">
      <c r="B1831">
        <v>1.5815851385078901</v>
      </c>
    </row>
    <row r="1832" spans="2:2" x14ac:dyDescent="0.45">
      <c r="B1832">
        <v>2.02769332003703</v>
      </c>
    </row>
    <row r="1833" spans="2:2" x14ac:dyDescent="0.45">
      <c r="B1833">
        <v>1.37438467819501</v>
      </c>
    </row>
    <row r="1834" spans="2:2" x14ac:dyDescent="0.45">
      <c r="B1834">
        <v>1.00244639827284</v>
      </c>
    </row>
    <row r="1835" spans="2:2" x14ac:dyDescent="0.45">
      <c r="B1835">
        <v>3.1363516638657201</v>
      </c>
    </row>
    <row r="1836" spans="2:2" x14ac:dyDescent="0.45">
      <c r="B1836">
        <v>1.1413747186860099</v>
      </c>
    </row>
    <row r="1837" spans="2:2" x14ac:dyDescent="0.45">
      <c r="B1837">
        <v>1.58976447447349</v>
      </c>
    </row>
    <row r="1838" spans="2:2" x14ac:dyDescent="0.45">
      <c r="B1838">
        <v>3.1492150984875402</v>
      </c>
    </row>
    <row r="1839" spans="2:2" x14ac:dyDescent="0.45">
      <c r="B1839">
        <v>3.4883572900479298</v>
      </c>
    </row>
    <row r="1840" spans="2:2" x14ac:dyDescent="0.45">
      <c r="B1840">
        <v>3.3837411444443299</v>
      </c>
    </row>
    <row r="1841" spans="2:2" x14ac:dyDescent="0.45">
      <c r="B1841">
        <v>2.4790521179201002</v>
      </c>
    </row>
    <row r="1842" spans="2:2" x14ac:dyDescent="0.45">
      <c r="B1842">
        <v>2.76938144132161</v>
      </c>
    </row>
    <row r="1843" spans="2:2" x14ac:dyDescent="0.45">
      <c r="B1843">
        <v>1.0209061525108001</v>
      </c>
    </row>
    <row r="1844" spans="2:2" x14ac:dyDescent="0.45">
      <c r="B1844">
        <v>1.14928493461918</v>
      </c>
    </row>
    <row r="1845" spans="2:2" x14ac:dyDescent="0.45">
      <c r="B1845">
        <v>0.94390556554798</v>
      </c>
    </row>
    <row r="1846" spans="2:2" x14ac:dyDescent="0.45">
      <c r="B1846">
        <v>4.5807508069217002</v>
      </c>
    </row>
    <row r="1847" spans="2:2" x14ac:dyDescent="0.45">
      <c r="B1847">
        <v>3.16232223227715</v>
      </c>
    </row>
    <row r="1848" spans="2:2" x14ac:dyDescent="0.45">
      <c r="B1848">
        <v>5.3448623893693803</v>
      </c>
    </row>
    <row r="1849" spans="2:2" x14ac:dyDescent="0.45">
      <c r="B1849">
        <v>1.9561340353994401</v>
      </c>
    </row>
    <row r="1850" spans="2:2" x14ac:dyDescent="0.45">
      <c r="B1850">
        <v>3.0928479576927801</v>
      </c>
    </row>
    <row r="1851" spans="2:2" x14ac:dyDescent="0.45">
      <c r="B1851">
        <v>2.5362993311481099</v>
      </c>
    </row>
    <row r="1852" spans="2:2" x14ac:dyDescent="0.45">
      <c r="B1852">
        <v>1.86671307284592</v>
      </c>
    </row>
    <row r="1853" spans="2:2" x14ac:dyDescent="0.45">
      <c r="B1853">
        <v>2.8537377386610401</v>
      </c>
    </row>
    <row r="1854" spans="2:2" x14ac:dyDescent="0.45">
      <c r="B1854">
        <v>3.0289291274932002</v>
      </c>
    </row>
    <row r="1855" spans="2:2" x14ac:dyDescent="0.45">
      <c r="B1855">
        <v>0.40675899372548702</v>
      </c>
    </row>
    <row r="1856" spans="2:2" x14ac:dyDescent="0.45">
      <c r="B1856">
        <v>0.94390239891331895</v>
      </c>
    </row>
    <row r="1857" spans="2:2" x14ac:dyDescent="0.45">
      <c r="B1857">
        <v>3.7907477143695498</v>
      </c>
    </row>
    <row r="1858" spans="2:2" x14ac:dyDescent="0.45">
      <c r="B1858">
        <v>2.2953008840601301</v>
      </c>
    </row>
    <row r="1859" spans="2:2" x14ac:dyDescent="0.45">
      <c r="B1859">
        <v>1.6261431367272401</v>
      </c>
    </row>
    <row r="1860" spans="2:2" x14ac:dyDescent="0.45">
      <c r="B1860">
        <v>2.6701640496869299</v>
      </c>
    </row>
    <row r="1861" spans="2:2" x14ac:dyDescent="0.45">
      <c r="B1861">
        <v>0.406469473494661</v>
      </c>
    </row>
    <row r="1862" spans="2:2" x14ac:dyDescent="0.45">
      <c r="B1862">
        <v>0.406469473494661</v>
      </c>
    </row>
    <row r="1863" spans="2:2" x14ac:dyDescent="0.45">
      <c r="B1863">
        <v>0.81335233200219104</v>
      </c>
    </row>
    <row r="1864" spans="2:2" x14ac:dyDescent="0.45">
      <c r="B1864">
        <v>0.94420269743538399</v>
      </c>
    </row>
    <row r="1865" spans="2:2" x14ac:dyDescent="0.45">
      <c r="B1865">
        <v>0.94390239891331895</v>
      </c>
    </row>
    <row r="1866" spans="2:2" x14ac:dyDescent="0.45">
      <c r="B1866">
        <v>0.94391121533434696</v>
      </c>
    </row>
    <row r="1867" spans="2:2" x14ac:dyDescent="0.45">
      <c r="B1867">
        <v>1.6642891529052599</v>
      </c>
    </row>
    <row r="1868" spans="2:2" x14ac:dyDescent="0.45">
      <c r="B1868">
        <v>0.94391121533434696</v>
      </c>
    </row>
    <row r="1869" spans="2:2" x14ac:dyDescent="0.45">
      <c r="B1869">
        <v>0.40645868679958302</v>
      </c>
    </row>
    <row r="1870" spans="2:2" x14ac:dyDescent="0.45">
      <c r="B1870">
        <v>3.08214864597567</v>
      </c>
    </row>
    <row r="1871" spans="2:2" x14ac:dyDescent="0.45">
      <c r="B1871">
        <v>3.0223843304515299</v>
      </c>
    </row>
    <row r="1872" spans="2:2" x14ac:dyDescent="0.45">
      <c r="B1872">
        <v>2.72435892324373</v>
      </c>
    </row>
    <row r="1873" spans="2:2" x14ac:dyDescent="0.45">
      <c r="B1873">
        <v>3.08214864597567</v>
      </c>
    </row>
    <row r="1874" spans="2:2" x14ac:dyDescent="0.45">
      <c r="B1874">
        <v>1.2193953268997999</v>
      </c>
    </row>
    <row r="1875" spans="2:2" x14ac:dyDescent="0.45">
      <c r="B1875">
        <v>1.05058092468464</v>
      </c>
    </row>
    <row r="1876" spans="2:2" x14ac:dyDescent="0.45">
      <c r="B1876">
        <v>1.4573480903204199</v>
      </c>
    </row>
    <row r="1877" spans="2:2" x14ac:dyDescent="0.45">
      <c r="B1877">
        <v>1.62554274792608</v>
      </c>
    </row>
    <row r="1878" spans="2:2" x14ac:dyDescent="0.45">
      <c r="B1878">
        <v>1.4573399077667699</v>
      </c>
    </row>
    <row r="1879" spans="2:2" x14ac:dyDescent="0.45">
      <c r="B1879">
        <v>4.0239950556346704</v>
      </c>
    </row>
    <row r="1880" spans="2:2" x14ac:dyDescent="0.45">
      <c r="B1880">
        <v>3.4744942397914298</v>
      </c>
    </row>
    <row r="1881" spans="2:2" x14ac:dyDescent="0.45">
      <c r="B1881">
        <v>3.9025669693051501</v>
      </c>
    </row>
    <row r="1882" spans="2:2" x14ac:dyDescent="0.45">
      <c r="B1882">
        <v>3.5561690435019302</v>
      </c>
    </row>
    <row r="1883" spans="2:2" x14ac:dyDescent="0.45">
      <c r="B1883">
        <v>4.2253356664186397</v>
      </c>
    </row>
    <row r="1884" spans="2:2" x14ac:dyDescent="0.45">
      <c r="B1884">
        <v>2.6767833904953102</v>
      </c>
    </row>
    <row r="1885" spans="2:2" x14ac:dyDescent="0.45">
      <c r="B1885">
        <v>2.5664678565482402</v>
      </c>
    </row>
    <row r="1886" spans="2:2" x14ac:dyDescent="0.45">
      <c r="B1886">
        <v>2.8409250553967702</v>
      </c>
    </row>
    <row r="1887" spans="2:2" x14ac:dyDescent="0.45">
      <c r="B1887">
        <v>2.2558822831329399</v>
      </c>
    </row>
    <row r="1888" spans="2:2" x14ac:dyDescent="0.45">
      <c r="B1888">
        <v>1.05060093247872</v>
      </c>
    </row>
    <row r="1889" spans="2:2" x14ac:dyDescent="0.45">
      <c r="B1889">
        <v>0.644131747810051</v>
      </c>
    </row>
    <row r="1890" spans="2:2" x14ac:dyDescent="0.45">
      <c r="B1890">
        <v>0.81292643011955501</v>
      </c>
    </row>
    <row r="1891" spans="2:2" x14ac:dyDescent="0.45">
      <c r="B1891">
        <v>0.644131747810051</v>
      </c>
    </row>
    <row r="1892" spans="2:2" x14ac:dyDescent="0.45">
      <c r="B1892">
        <v>2.19858372807386</v>
      </c>
    </row>
    <row r="1893" spans="2:2" x14ac:dyDescent="0.45">
      <c r="B1893">
        <v>4.7054527277560299</v>
      </c>
    </row>
    <row r="1894" spans="2:2" x14ac:dyDescent="0.45">
      <c r="B1894">
        <v>2.7667397282986501</v>
      </c>
    </row>
    <row r="1895" spans="2:2" x14ac:dyDescent="0.45">
      <c r="B1895">
        <v>1.40603440046288</v>
      </c>
    </row>
    <row r="1896" spans="2:2" x14ac:dyDescent="0.45">
      <c r="B1896">
        <v>1.35066963250289</v>
      </c>
    </row>
    <row r="1897" spans="2:2" x14ac:dyDescent="0.45">
      <c r="B1897">
        <v>1.3506799653861501</v>
      </c>
    </row>
    <row r="1898" spans="2:2" x14ac:dyDescent="0.45">
      <c r="B1898">
        <v>1.4573480903204199</v>
      </c>
    </row>
    <row r="1899" spans="2:2" x14ac:dyDescent="0.45">
      <c r="B1899">
        <v>1.45704790312179</v>
      </c>
    </row>
    <row r="1900" spans="2:2" x14ac:dyDescent="0.45">
      <c r="B1900">
        <v>1.4573480903204199</v>
      </c>
    </row>
    <row r="1901" spans="2:2" x14ac:dyDescent="0.45">
      <c r="B1901">
        <v>4.0205944708039301</v>
      </c>
    </row>
    <row r="1902" spans="2:2" x14ac:dyDescent="0.45">
      <c r="B1902">
        <v>1.4573582031227399</v>
      </c>
    </row>
    <row r="1903" spans="2:2" x14ac:dyDescent="0.45">
      <c r="B1903">
        <v>1.14167474742021</v>
      </c>
    </row>
    <row r="1904" spans="2:2" x14ac:dyDescent="0.45">
      <c r="B1904">
        <v>1.05118989429558</v>
      </c>
    </row>
    <row r="1905" spans="2:2" x14ac:dyDescent="0.45">
      <c r="B1905">
        <v>1.14167474742021</v>
      </c>
    </row>
    <row r="1906" spans="2:2" x14ac:dyDescent="0.45">
      <c r="B1906">
        <v>3.8960668816549799</v>
      </c>
    </row>
    <row r="1907" spans="2:2" x14ac:dyDescent="0.45">
      <c r="B1907">
        <v>2.0165069517410599</v>
      </c>
    </row>
    <row r="1908" spans="2:2" x14ac:dyDescent="0.45">
      <c r="B1908">
        <v>3.1492150984875402</v>
      </c>
    </row>
    <row r="1909" spans="2:2" x14ac:dyDescent="0.45">
      <c r="B1909">
        <v>1.58976447447349</v>
      </c>
    </row>
    <row r="1910" spans="2:2" x14ac:dyDescent="0.45">
      <c r="B1910">
        <v>1.1413747186860099</v>
      </c>
    </row>
    <row r="1911" spans="2:2" x14ac:dyDescent="0.45">
      <c r="B1911">
        <v>3.1363516638657201</v>
      </c>
    </row>
    <row r="1912" spans="2:2" x14ac:dyDescent="0.45">
      <c r="B1912">
        <v>3.4883572900479298</v>
      </c>
    </row>
    <row r="1913" spans="2:2" x14ac:dyDescent="0.45">
      <c r="B1913">
        <v>5.6880102186433401</v>
      </c>
    </row>
    <row r="1914" spans="2:2" x14ac:dyDescent="0.45">
      <c r="B1914">
        <v>5.4130897758418897</v>
      </c>
    </row>
    <row r="1915" spans="2:2" x14ac:dyDescent="0.45">
      <c r="B1915">
        <v>2.81586771763578</v>
      </c>
    </row>
    <row r="1916" spans="2:2" x14ac:dyDescent="0.45">
      <c r="B1916">
        <v>2.8201376933197402</v>
      </c>
    </row>
    <row r="1917" spans="2:2" x14ac:dyDescent="0.45">
      <c r="B1917">
        <v>0.644131747810051</v>
      </c>
    </row>
    <row r="1918" spans="2:2" x14ac:dyDescent="0.45">
      <c r="B1918">
        <v>1.1343705890999101</v>
      </c>
    </row>
    <row r="1919" spans="2:2" x14ac:dyDescent="0.45">
      <c r="B1919">
        <v>3.0339490283840198</v>
      </c>
    </row>
    <row r="1920" spans="2:2" x14ac:dyDescent="0.45">
      <c r="B1920">
        <v>2.1252078180562002</v>
      </c>
    </row>
    <row r="1921" spans="2:2" x14ac:dyDescent="0.45">
      <c r="B1921">
        <v>3.8183067992958102</v>
      </c>
    </row>
    <row r="1922" spans="2:2" x14ac:dyDescent="0.45">
      <c r="B1922">
        <v>1.08812073528662</v>
      </c>
    </row>
    <row r="1923" spans="2:2" x14ac:dyDescent="0.45">
      <c r="B1923">
        <v>2.4555418476500601</v>
      </c>
    </row>
    <row r="1924" spans="2:2" x14ac:dyDescent="0.45">
      <c r="B1924">
        <v>3.9652880930636498</v>
      </c>
    </row>
    <row r="1925" spans="2:2" x14ac:dyDescent="0.45">
      <c r="B1925">
        <v>1.9552132255625201</v>
      </c>
    </row>
    <row r="1926" spans="2:2" x14ac:dyDescent="0.45">
      <c r="B1926">
        <v>1.21976104794034</v>
      </c>
    </row>
    <row r="1927" spans="2:2" x14ac:dyDescent="0.45">
      <c r="B1927">
        <v>4.6776266367861599</v>
      </c>
    </row>
    <row r="1928" spans="2:2" x14ac:dyDescent="0.45">
      <c r="B1928">
        <v>2.4029113055760498</v>
      </c>
    </row>
    <row r="1929" spans="2:2" x14ac:dyDescent="0.45">
      <c r="B1929">
        <v>3.7418635915402998</v>
      </c>
    </row>
    <row r="1930" spans="2:2" x14ac:dyDescent="0.45">
      <c r="B1930">
        <v>2.3409768512039699</v>
      </c>
    </row>
    <row r="1931" spans="2:2" x14ac:dyDescent="0.45">
      <c r="B1931">
        <v>4.6531163579821699</v>
      </c>
    </row>
    <row r="1932" spans="2:2" x14ac:dyDescent="0.45">
      <c r="B1932">
        <v>4.5595558534630802</v>
      </c>
    </row>
    <row r="1933" spans="2:2" x14ac:dyDescent="0.45">
      <c r="B1933">
        <v>4.5807508069217002</v>
      </c>
    </row>
    <row r="1934" spans="2:2" x14ac:dyDescent="0.45">
      <c r="B1934">
        <v>3.16232223227715</v>
      </c>
    </row>
    <row r="1935" spans="2:2" x14ac:dyDescent="0.45">
      <c r="B1935">
        <v>5.3448710300464999</v>
      </c>
    </row>
    <row r="1936" spans="2:2" x14ac:dyDescent="0.45">
      <c r="B1936">
        <v>0.94390556785478297</v>
      </c>
    </row>
    <row r="1937" spans="2:2" x14ac:dyDescent="0.45">
      <c r="B1937">
        <v>1.0209061548155201</v>
      </c>
    </row>
    <row r="1938" spans="2:2" x14ac:dyDescent="0.45">
      <c r="B1938">
        <v>1.14928493691831</v>
      </c>
    </row>
    <row r="1939" spans="2:2" x14ac:dyDescent="0.45">
      <c r="B1939">
        <v>3.0928479576927801</v>
      </c>
    </row>
    <row r="1940" spans="2:2" x14ac:dyDescent="0.45">
      <c r="B1940">
        <v>1.9658303406475</v>
      </c>
    </row>
    <row r="1941" spans="2:2" x14ac:dyDescent="0.45">
      <c r="B1941">
        <v>2.5363625508388301</v>
      </c>
    </row>
    <row r="1942" spans="2:2" x14ac:dyDescent="0.45">
      <c r="B1942">
        <v>0.99957919746813495</v>
      </c>
    </row>
    <row r="1943" spans="2:2" x14ac:dyDescent="0.45">
      <c r="B1943">
        <v>1.03079687759394</v>
      </c>
    </row>
    <row r="1944" spans="2:2" x14ac:dyDescent="0.45">
      <c r="B1944">
        <v>1.01051558566563</v>
      </c>
    </row>
    <row r="1945" spans="2:2" x14ac:dyDescent="0.45">
      <c r="B1945">
        <v>0.93212721766963103</v>
      </c>
    </row>
    <row r="1946" spans="2:2" x14ac:dyDescent="0.45">
      <c r="B1946">
        <v>1.50982551223995</v>
      </c>
    </row>
    <row r="1947" spans="2:2" x14ac:dyDescent="0.45">
      <c r="B1947">
        <v>0.956414493079213</v>
      </c>
    </row>
    <row r="1948" spans="2:2" x14ac:dyDescent="0.45">
      <c r="B1948">
        <v>0.96711520976263399</v>
      </c>
    </row>
    <row r="1949" spans="2:2" x14ac:dyDescent="0.45">
      <c r="B1949">
        <v>0.91985036018847699</v>
      </c>
    </row>
    <row r="1950" spans="2:2" x14ac:dyDescent="0.45">
      <c r="B1950">
        <v>1.53278295806175</v>
      </c>
    </row>
    <row r="1951" spans="2:2" x14ac:dyDescent="0.45">
      <c r="B1951">
        <v>1.43380120402575</v>
      </c>
    </row>
    <row r="1952" spans="2:2" x14ac:dyDescent="0.45">
      <c r="B1952">
        <v>1.98683772743611</v>
      </c>
    </row>
    <row r="1953" spans="2:2" x14ac:dyDescent="0.45">
      <c r="B1953">
        <v>1.4432350393439699</v>
      </c>
    </row>
    <row r="1954" spans="2:2" x14ac:dyDescent="0.45">
      <c r="B1954">
        <v>3.86336525789442</v>
      </c>
    </row>
    <row r="1955" spans="2:2" x14ac:dyDescent="0.45">
      <c r="B1955">
        <v>4.1190235747688204</v>
      </c>
    </row>
    <row r="1956" spans="2:2" x14ac:dyDescent="0.45">
      <c r="B1956">
        <v>3.5813243842035698</v>
      </c>
    </row>
    <row r="1957" spans="2:2" x14ac:dyDescent="0.45">
      <c r="B1957">
        <v>3.8347454231997502</v>
      </c>
    </row>
    <row r="1958" spans="2:2" x14ac:dyDescent="0.45">
      <c r="B1958">
        <v>1.14237490614569</v>
      </c>
    </row>
    <row r="1959" spans="2:2" x14ac:dyDescent="0.45">
      <c r="B1959">
        <v>2.0882364029818699</v>
      </c>
    </row>
    <row r="1960" spans="2:2" x14ac:dyDescent="0.45">
      <c r="B1960">
        <v>4.8507534419298803</v>
      </c>
    </row>
    <row r="1961" spans="2:2" x14ac:dyDescent="0.45">
      <c r="B1961">
        <v>0.58044212849870702</v>
      </c>
    </row>
    <row r="1962" spans="2:2" x14ac:dyDescent="0.45">
      <c r="B1962">
        <v>1.2197235930132699</v>
      </c>
    </row>
    <row r="1963" spans="2:2" x14ac:dyDescent="0.45">
      <c r="B1963">
        <v>1.4066867420985301</v>
      </c>
    </row>
    <row r="1964" spans="2:2" x14ac:dyDescent="0.45">
      <c r="B1964">
        <v>0.81325463248127705</v>
      </c>
    </row>
    <row r="1965" spans="2:2" x14ac:dyDescent="0.45">
      <c r="B1965">
        <v>1.45769987795011</v>
      </c>
    </row>
    <row r="1966" spans="2:2" x14ac:dyDescent="0.45">
      <c r="B1966">
        <v>1.4573480903204199</v>
      </c>
    </row>
    <row r="1967" spans="2:2" x14ac:dyDescent="0.45">
      <c r="B1967">
        <v>1.1413638344557799</v>
      </c>
    </row>
    <row r="1968" spans="2:2" x14ac:dyDescent="0.45">
      <c r="B1968">
        <v>1.3305959732585599</v>
      </c>
    </row>
    <row r="1969" spans="2:2" x14ac:dyDescent="0.45">
      <c r="B1969">
        <v>1.42848267702013</v>
      </c>
    </row>
    <row r="1970" spans="2:2" x14ac:dyDescent="0.45">
      <c r="B1970">
        <v>5.4823822190438802</v>
      </c>
    </row>
    <row r="1971" spans="2:2" x14ac:dyDescent="0.45">
      <c r="B1971">
        <v>1.5220634551918399</v>
      </c>
    </row>
    <row r="1972" spans="2:2" x14ac:dyDescent="0.45">
      <c r="B1972">
        <v>1.81558847454435</v>
      </c>
    </row>
    <row r="1973" spans="2:2" x14ac:dyDescent="0.45">
      <c r="B1973">
        <v>1.4753102919151599</v>
      </c>
    </row>
    <row r="1974" spans="2:2" x14ac:dyDescent="0.45">
      <c r="B1974">
        <v>0.94451148813198105</v>
      </c>
    </row>
    <row r="1975" spans="2:2" x14ac:dyDescent="0.45">
      <c r="B1975">
        <v>0.644131747810051</v>
      </c>
    </row>
    <row r="1976" spans="2:2" x14ac:dyDescent="0.45">
      <c r="B1976">
        <v>0.81322653389904698</v>
      </c>
    </row>
    <row r="1977" spans="2:2" x14ac:dyDescent="0.45">
      <c r="B1977">
        <v>0.81292643011955501</v>
      </c>
    </row>
    <row r="1978" spans="2:2" x14ac:dyDescent="0.45">
      <c r="B1978">
        <v>0.644131747810051</v>
      </c>
    </row>
    <row r="1979" spans="2:2" x14ac:dyDescent="0.45">
      <c r="B1979">
        <v>11.0485046039308</v>
      </c>
    </row>
    <row r="1980" spans="2:2" x14ac:dyDescent="0.45">
      <c r="B1980">
        <v>1.69503262454731</v>
      </c>
    </row>
    <row r="1981" spans="2:2" x14ac:dyDescent="0.45">
      <c r="B1981">
        <v>1.4573582031227399</v>
      </c>
    </row>
    <row r="1982" spans="2:2" x14ac:dyDescent="0.45">
      <c r="B1982">
        <v>1.4578702231466301</v>
      </c>
    </row>
    <row r="1983" spans="2:2" x14ac:dyDescent="0.45">
      <c r="B1983">
        <v>0.81292643011955501</v>
      </c>
    </row>
    <row r="1984" spans="2:2" x14ac:dyDescent="0.45">
      <c r="B1984">
        <v>0.94422297244240805</v>
      </c>
    </row>
    <row r="1985" spans="2:2" x14ac:dyDescent="0.45">
      <c r="B1985">
        <v>0.94421134532333495</v>
      </c>
    </row>
    <row r="1986" spans="2:2" x14ac:dyDescent="0.45">
      <c r="B1986">
        <v>1.6627865675678799</v>
      </c>
    </row>
    <row r="1987" spans="2:2" x14ac:dyDescent="0.45">
      <c r="B1987">
        <v>1.6965453683839</v>
      </c>
    </row>
    <row r="1988" spans="2:2" x14ac:dyDescent="0.45">
      <c r="B1988">
        <v>1.2885635451297399</v>
      </c>
    </row>
    <row r="1989" spans="2:2" x14ac:dyDescent="0.45">
      <c r="B1989">
        <v>1.2196763574842799</v>
      </c>
    </row>
    <row r="1990" spans="2:2" x14ac:dyDescent="0.45">
      <c r="B1990">
        <v>1.21969536264774</v>
      </c>
    </row>
    <row r="1991" spans="2:2" x14ac:dyDescent="0.45">
      <c r="B1991">
        <v>1.4063567947260101</v>
      </c>
    </row>
    <row r="1992" spans="2:2" x14ac:dyDescent="0.45">
      <c r="B1992">
        <v>1.4283966553218499</v>
      </c>
    </row>
    <row r="1993" spans="2:2" x14ac:dyDescent="0.45">
      <c r="B1993">
        <v>1.70867002722599</v>
      </c>
    </row>
    <row r="1994" spans="2:2" x14ac:dyDescent="0.45">
      <c r="B1994">
        <v>1.1573526470887601</v>
      </c>
    </row>
    <row r="1995" spans="2:2" x14ac:dyDescent="0.45">
      <c r="B1995">
        <v>1.47614543119135</v>
      </c>
    </row>
    <row r="1996" spans="2:2" x14ac:dyDescent="0.45">
      <c r="B1996">
        <v>1.42793115587259</v>
      </c>
    </row>
    <row r="1997" spans="2:2" x14ac:dyDescent="0.45">
      <c r="B1997">
        <v>1.18976571985811</v>
      </c>
    </row>
    <row r="1998" spans="2:2" x14ac:dyDescent="0.45">
      <c r="B1998">
        <v>1.65530272553067</v>
      </c>
    </row>
    <row r="1999" spans="2:2" x14ac:dyDescent="0.45">
      <c r="B1999">
        <v>5.9073358840069501</v>
      </c>
    </row>
    <row r="2000" spans="2:2" x14ac:dyDescent="0.45">
      <c r="B2000">
        <v>5.0996693621228797</v>
      </c>
    </row>
    <row r="2001" spans="2:2" x14ac:dyDescent="0.45">
      <c r="B2001">
        <v>1.4060341718615399</v>
      </c>
    </row>
    <row r="2002" spans="2:2" x14ac:dyDescent="0.45">
      <c r="B2002">
        <v>6.4667635955421403</v>
      </c>
    </row>
    <row r="2003" spans="2:2" x14ac:dyDescent="0.45">
      <c r="B2003">
        <v>5.3439059076776596</v>
      </c>
    </row>
    <row r="2004" spans="2:2" x14ac:dyDescent="0.45">
      <c r="B2004">
        <v>2.4632185988684601</v>
      </c>
    </row>
    <row r="2005" spans="2:2" x14ac:dyDescent="0.45">
      <c r="B2005">
        <v>4.8064438458396603</v>
      </c>
    </row>
    <row r="2006" spans="2:2" x14ac:dyDescent="0.45">
      <c r="B2006">
        <v>7.3495258609968097</v>
      </c>
    </row>
    <row r="2007" spans="2:2" x14ac:dyDescent="0.45">
      <c r="B2007">
        <v>5.7793749326130301</v>
      </c>
    </row>
    <row r="2008" spans="2:2" x14ac:dyDescent="0.45">
      <c r="B2008">
        <v>4.69317567391984</v>
      </c>
    </row>
    <row r="2009" spans="2:2" x14ac:dyDescent="0.45">
      <c r="B2009">
        <v>5.4377779462866096</v>
      </c>
    </row>
    <row r="2010" spans="2:2" x14ac:dyDescent="0.45">
      <c r="B2010">
        <v>5.7745341466662099</v>
      </c>
    </row>
    <row r="2011" spans="2:2" x14ac:dyDescent="0.45">
      <c r="B2011">
        <v>4.6103123801441104</v>
      </c>
    </row>
    <row r="2012" spans="2:2" x14ac:dyDescent="0.45">
      <c r="B2012">
        <v>3.3569318606362901</v>
      </c>
    </row>
    <row r="2013" spans="2:2" x14ac:dyDescent="0.45">
      <c r="B2013">
        <v>4.4782242970731403</v>
      </c>
    </row>
    <row r="2014" spans="2:2" x14ac:dyDescent="0.45">
      <c r="B2014">
        <v>0.94421134532333495</v>
      </c>
    </row>
    <row r="2015" spans="2:2" x14ac:dyDescent="0.45">
      <c r="B2015">
        <v>1.2813183734708899</v>
      </c>
    </row>
    <row r="2016" spans="2:2" x14ac:dyDescent="0.45">
      <c r="B2016">
        <v>1.1417036276725301</v>
      </c>
    </row>
    <row r="2017" spans="2:2" x14ac:dyDescent="0.45">
      <c r="B2017">
        <v>0.64444542978036401</v>
      </c>
    </row>
    <row r="2018" spans="2:2" x14ac:dyDescent="0.45">
      <c r="B2018">
        <v>1.3506799653861501</v>
      </c>
    </row>
    <row r="2019" spans="2:2" x14ac:dyDescent="0.45">
      <c r="B2019">
        <v>1.4573702461335301</v>
      </c>
    </row>
    <row r="2020" spans="2:2" x14ac:dyDescent="0.45">
      <c r="B2020">
        <v>1.6953326452620401</v>
      </c>
    </row>
    <row r="2021" spans="2:2" x14ac:dyDescent="0.45">
      <c r="B2021">
        <v>2.0855751580953199</v>
      </c>
    </row>
    <row r="2022" spans="2:2" x14ac:dyDescent="0.45">
      <c r="B2022">
        <v>2.03260166933747</v>
      </c>
    </row>
    <row r="2023" spans="2:2" x14ac:dyDescent="0.45">
      <c r="B2023">
        <v>2.0677203373583501</v>
      </c>
    </row>
    <row r="2024" spans="2:2" x14ac:dyDescent="0.45">
      <c r="B2024">
        <v>2.6318705463624799</v>
      </c>
    </row>
    <row r="2025" spans="2:2" x14ac:dyDescent="0.45">
      <c r="B2025">
        <v>2.63217071998965</v>
      </c>
    </row>
    <row r="2026" spans="2:2" x14ac:dyDescent="0.45">
      <c r="B2026">
        <v>2.63217071998965</v>
      </c>
    </row>
    <row r="2027" spans="2:2" x14ac:dyDescent="0.45">
      <c r="B2027">
        <v>2.6713223153832502</v>
      </c>
    </row>
    <row r="2028" spans="2:2" x14ac:dyDescent="0.45">
      <c r="B2028">
        <v>2.6578275611265401</v>
      </c>
    </row>
    <row r="2029" spans="2:2" x14ac:dyDescent="0.45">
      <c r="B2029">
        <v>2.6645793614881002</v>
      </c>
    </row>
    <row r="2030" spans="2:2" x14ac:dyDescent="0.45">
      <c r="B2030">
        <v>0.40640431753267803</v>
      </c>
    </row>
    <row r="2031" spans="2:2" x14ac:dyDescent="0.45">
      <c r="B2031">
        <v>0.40640431753267803</v>
      </c>
    </row>
    <row r="2032" spans="2:2" x14ac:dyDescent="0.45">
      <c r="B2032">
        <v>0.40640431753267803</v>
      </c>
    </row>
    <row r="2033" spans="2:2" x14ac:dyDescent="0.45">
      <c r="B2033">
        <v>2.2708536002067299</v>
      </c>
    </row>
    <row r="2034" spans="2:2" x14ac:dyDescent="0.45">
      <c r="B2034">
        <v>2.1966002460448699</v>
      </c>
    </row>
    <row r="2035" spans="2:2" x14ac:dyDescent="0.45">
      <c r="B2035">
        <v>2.0550627124236902</v>
      </c>
    </row>
    <row r="2036" spans="2:2" x14ac:dyDescent="0.45">
      <c r="B2036">
        <v>1.81489156459204</v>
      </c>
    </row>
    <row r="2037" spans="2:2" x14ac:dyDescent="0.45">
      <c r="B2037">
        <v>2.1686821443759099</v>
      </c>
    </row>
    <row r="2038" spans="2:2" x14ac:dyDescent="0.45">
      <c r="B2038">
        <v>2.1686431266791502</v>
      </c>
    </row>
    <row r="2039" spans="2:2" x14ac:dyDescent="0.45">
      <c r="B2039">
        <v>0.81329656589559696</v>
      </c>
    </row>
    <row r="2040" spans="2:2" x14ac:dyDescent="0.45">
      <c r="B2040">
        <v>0.64448577929796402</v>
      </c>
    </row>
    <row r="2041" spans="2:2" x14ac:dyDescent="0.45">
      <c r="B2041">
        <v>1.0512310375220999</v>
      </c>
    </row>
    <row r="2042" spans="2:2" x14ac:dyDescent="0.45">
      <c r="B2042">
        <v>2.93402960767573</v>
      </c>
    </row>
    <row r="2043" spans="2:2" x14ac:dyDescent="0.45">
      <c r="B2043">
        <v>0.88741265000699898</v>
      </c>
    </row>
    <row r="2044" spans="2:2" x14ac:dyDescent="0.45">
      <c r="B2044">
        <v>0.64481156505168902</v>
      </c>
    </row>
    <row r="2045" spans="2:2" x14ac:dyDescent="0.45">
      <c r="B2045">
        <v>1.1419553004868199</v>
      </c>
    </row>
    <row r="2046" spans="2:2" x14ac:dyDescent="0.45">
      <c r="B2046">
        <v>1.35203386529542</v>
      </c>
    </row>
    <row r="2047" spans="2:2" x14ac:dyDescent="0.45">
      <c r="B2047">
        <v>0.81302361410302004</v>
      </c>
    </row>
    <row r="2048" spans="2:2" x14ac:dyDescent="0.45">
      <c r="B2048">
        <v>1.6628753168734201</v>
      </c>
    </row>
    <row r="2049" spans="2:2" x14ac:dyDescent="0.45">
      <c r="B2049">
        <v>2.09020776156127</v>
      </c>
    </row>
    <row r="2050" spans="2:2" x14ac:dyDescent="0.45">
      <c r="B2050">
        <v>2.1066193074748201</v>
      </c>
    </row>
  </sheetData>
  <sheetProtection algorithmName="SHA-512" hashValue="2N7wDCepoWj/rFXwpM+p3sgH1Mo68E9GS1s2tDHYMV/qdRlHv9+/AnaPIgplbc+jCAiFiRVT9IhMoXErj3TxqQ==" saltValue="aMdouF+UvRTenIlovvcigA==" spinCount="100000" sheet="1" objects="1" scenarios="1"/>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5:H37"/>
  <sheetViews>
    <sheetView showGridLines="0" workbookViewId="0">
      <selection activeCell="C18" sqref="C18"/>
    </sheetView>
  </sheetViews>
  <sheetFormatPr defaultRowHeight="14.25" x14ac:dyDescent="0.45"/>
  <cols>
    <col min="1" max="1" width="3.53125" customWidth="1"/>
    <col min="2" max="2" width="18.19921875" customWidth="1"/>
    <col min="3" max="3" width="17.19921875" customWidth="1"/>
    <col min="4" max="4" width="14.6640625" customWidth="1"/>
    <col min="5" max="5" width="13" customWidth="1"/>
    <col min="6" max="6" width="13.6640625" customWidth="1"/>
    <col min="7" max="7" width="13.1328125" customWidth="1"/>
    <col min="8" max="8" width="11" customWidth="1"/>
  </cols>
  <sheetData>
    <row r="5" spans="1:2" ht="22.5" x14ac:dyDescent="0.6">
      <c r="A5" s="8" t="s">
        <v>53</v>
      </c>
    </row>
    <row r="15" spans="1:2" ht="15.75" x14ac:dyDescent="0.5">
      <c r="B15" s="3" t="s">
        <v>8</v>
      </c>
    </row>
    <row r="16" spans="1:2" ht="14.65" thickBot="1" x14ac:dyDescent="0.5"/>
    <row r="17" spans="2:8" ht="36" customHeight="1" thickBot="1" x14ac:dyDescent="0.55000000000000004">
      <c r="B17" s="9" t="s">
        <v>9</v>
      </c>
      <c r="C17" s="10" t="s">
        <v>70</v>
      </c>
      <c r="D17" s="11" t="s">
        <v>71</v>
      </c>
      <c r="E17" s="9" t="s">
        <v>72</v>
      </c>
    </row>
    <row r="18" spans="2:8" x14ac:dyDescent="0.45">
      <c r="B18" s="12">
        <v>0.5</v>
      </c>
      <c r="C18" s="13"/>
      <c r="D18" s="14"/>
      <c r="E18" s="15" t="str">
        <f>IF(ISBLANK(D18)," ",D18*10)</f>
        <v xml:space="preserve"> </v>
      </c>
    </row>
    <row r="19" spans="2:8" x14ac:dyDescent="0.45">
      <c r="B19" s="16">
        <v>1</v>
      </c>
      <c r="C19" s="17"/>
      <c r="D19" s="18"/>
      <c r="E19" s="19" t="str">
        <f>IF(ISBLANK(D19)," ",D19*10)</f>
        <v xml:space="preserve"> </v>
      </c>
    </row>
    <row r="20" spans="2:8" ht="14.65" thickBot="1" x14ac:dyDescent="0.5">
      <c r="B20" s="20">
        <v>1.5</v>
      </c>
      <c r="C20" s="21"/>
      <c r="D20" s="22"/>
      <c r="E20" s="23" t="str">
        <f>IF(ISBLANK(D20), " ", D20*10)</f>
        <v xml:space="preserve"> </v>
      </c>
    </row>
    <row r="22" spans="2:8" ht="21" x14ac:dyDescent="0.65">
      <c r="B22" s="24" t="str">
        <f ca="1">IF('Enable tool'!A1=0,"Copy Expired, please download an updated version (see Disclaimer sheet)",IF('Enable tool'!A2=0,"Please activate tool (see Disclaimer sheet)"," "))</f>
        <v>Please activate tool (see Disclaimer sheet)</v>
      </c>
      <c r="D22" s="24"/>
    </row>
    <row r="23" spans="2:8" ht="14.65" thickBot="1" x14ac:dyDescent="0.5"/>
    <row r="24" spans="2:8" ht="31.9" thickBot="1" x14ac:dyDescent="0.55000000000000004">
      <c r="B24" s="3" t="s">
        <v>10</v>
      </c>
      <c r="D24" s="9" t="s">
        <v>17</v>
      </c>
      <c r="E24" s="3"/>
      <c r="F24" s="9" t="s">
        <v>12</v>
      </c>
      <c r="G24" s="3"/>
      <c r="H24" s="9" t="s">
        <v>13</v>
      </c>
    </row>
    <row r="25" spans="2:8" ht="18.399999999999999" thickBot="1" x14ac:dyDescent="0.6">
      <c r="D25" s="25" t="str">
        <f ca="1">IF(ISBLANK(E19)," ", IF('Enable tool'!A3=0," ",E19))</f>
        <v xml:space="preserve"> </v>
      </c>
      <c r="E25" s="26"/>
      <c r="F25" s="25" t="str">
        <f>IF(OR(ISBLANK(C18),ISBLANK(C20))," ",IF('Enable tool'!A3=0," ",C20-C18))</f>
        <v xml:space="preserve"> </v>
      </c>
      <c r="G25" s="26"/>
      <c r="H25" s="25" t="str">
        <f>IF(ISBLANK(C19)," ",IF('Enable tool'!A3=0," ",C19))</f>
        <v xml:space="preserve"> </v>
      </c>
    </row>
    <row r="26" spans="2:8" x14ac:dyDescent="0.45">
      <c r="F26" s="27" t="str">
        <f>IF(F25&lt;0,"Negative TU values for Filled Insulation are highly unusual"," ")</f>
        <v xml:space="preserve"> </v>
      </c>
    </row>
    <row r="27" spans="2:8" ht="21" x14ac:dyDescent="0.65">
      <c r="B27" s="28" t="s">
        <v>14</v>
      </c>
    </row>
    <row r="28" spans="2:8" ht="14.65" thickBot="1" x14ac:dyDescent="0.5">
      <c r="B28" s="29"/>
      <c r="C28" s="29"/>
      <c r="D28" s="29"/>
    </row>
    <row r="29" spans="2:8" ht="38.25" customHeight="1" thickBot="1" x14ac:dyDescent="0.5">
      <c r="B29" s="30" t="s">
        <v>11</v>
      </c>
      <c r="C29" s="30" t="s">
        <v>12</v>
      </c>
      <c r="D29" s="30" t="s">
        <v>13</v>
      </c>
      <c r="E29" s="31" t="s">
        <v>15</v>
      </c>
    </row>
    <row r="30" spans="2:8" ht="30.75" customHeight="1" thickBot="1" x14ac:dyDescent="0.5">
      <c r="B30" s="32" t="str">
        <f ca="1">D25</f>
        <v xml:space="preserve"> </v>
      </c>
      <c r="C30" s="32" t="str">
        <f>IF(F25&lt;-1, 500,IF(F25&lt;0,100,F25))</f>
        <v xml:space="preserve"> </v>
      </c>
      <c r="D30" s="32" t="str">
        <f>H25</f>
        <v xml:space="preserve"> </v>
      </c>
      <c r="E30" s="32" t="str">
        <f>IF(OR(H25=0,H25=" ",F25=" ")," ",F25-2*C19+2*C18)</f>
        <v xml:space="preserve"> </v>
      </c>
    </row>
    <row r="33" spans="2:5" ht="15.75" x14ac:dyDescent="0.5">
      <c r="B33" s="33" t="s">
        <v>16</v>
      </c>
    </row>
    <row r="34" spans="2:5" ht="14.65" thickBot="1" x14ac:dyDescent="0.5"/>
    <row r="35" spans="2:5" ht="46.15" x14ac:dyDescent="1.35">
      <c r="B35" s="34" t="str">
        <f ca="1">IF(OR(B30=" ",C30=" ",D30=" ",E30=" ")," ",IF(C36&lt;0.05,"Action Required",IF(OR(C36&lt;0.2,F25&lt;0),"Further Study","No Action Required")))</f>
        <v xml:space="preserve"> </v>
      </c>
      <c r="C35" s="35"/>
      <c r="D35" s="35"/>
      <c r="E35" s="36"/>
    </row>
    <row r="36" spans="2:5" ht="23.25" x14ac:dyDescent="0.7">
      <c r="B36" s="37" t="str">
        <f ca="1">IF(C36&gt;0.2, " ","Cable is in the worst :")</f>
        <v xml:space="preserve"> </v>
      </c>
      <c r="C36" s="38" t="str">
        <f ca="1">IF(OR(B30=" ",C30=" ",D30=" ",E30=" ")," ",IF(F25&lt;0," ",IF('PCA-Filled'!E21&lt;0.8," ",1-'PCA-Filled'!E21)))</f>
        <v xml:space="preserve"> </v>
      </c>
      <c r="D36" s="39"/>
      <c r="E36" s="40"/>
    </row>
    <row r="37" spans="2:5" ht="14.65" thickBot="1" x14ac:dyDescent="0.5">
      <c r="B37" s="41" t="str">
        <f ca="1">IF(C36=" "," ",IF(C36&gt;0.2," ","Please click on the corresponding tab for more information"))</f>
        <v xml:space="preserve"> </v>
      </c>
      <c r="C37" s="42"/>
      <c r="D37" s="42"/>
      <c r="E37" s="43"/>
    </row>
  </sheetData>
  <sheetProtection algorithmName="SHA-512" hashValue="oo99Gqloejtvldr6IpkYrZ6lx9odBVFjA6kZFwDwwpeeQ7m5D3+qZEYk7jGdVWI2RQtS1uVWIjsbwuJghN+1+Q==" saltValue="KuQmAp1mcK53luHg4bGafg==" spinCount="100000" sheet="1" objects="1" scenarios="1" selectLockedCells="1"/>
  <conditionalFormatting sqref="B30">
    <cfRule type="iconSet" priority="4">
      <iconSet iconSet="3Symbols" showValue="0" reverse="1">
        <cfvo type="percent" val="0"/>
        <cfvo type="num" val="0.1"/>
        <cfvo type="num" val="1.3" gte="0"/>
      </iconSet>
    </cfRule>
  </conditionalFormatting>
  <conditionalFormatting sqref="C30">
    <cfRule type="iconSet" priority="3">
      <iconSet iconSet="3Symbols" showValue="0" reverse="1">
        <cfvo type="percent" val="0"/>
        <cfvo type="num" val="5"/>
        <cfvo type="num" val="100" gte="0"/>
      </iconSet>
    </cfRule>
  </conditionalFormatting>
  <conditionalFormatting sqref="D30">
    <cfRule type="iconSet" priority="5">
      <iconSet iconSet="3Symbols" showValue="0" reverse="1">
        <cfvo type="percent" val="0"/>
        <cfvo type="num" val="35"/>
        <cfvo type="num" val="120" gte="0"/>
      </iconSet>
    </cfRule>
  </conditionalFormatting>
  <conditionalFormatting sqref="E30">
    <cfRule type="iconSet" priority="2">
      <iconSet iconSet="3Symbols" showValue="0" reverse="1">
        <cfvo type="percent" val="0"/>
        <cfvo type="num" val="0.5"/>
        <cfvo type="num" val="30" gte="0"/>
      </iconSet>
    </cfRule>
  </conditionalFormatting>
  <conditionalFormatting sqref="F25">
    <cfRule type="cellIs" dxfId="1" priority="1" operator="lessThan">
      <formula>0</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1"/>
  </sheetPr>
  <dimension ref="A1:Q294"/>
  <sheetViews>
    <sheetView workbookViewId="0">
      <selection activeCell="G1" sqref="G1"/>
    </sheetView>
  </sheetViews>
  <sheetFormatPr defaultRowHeight="14.25" x14ac:dyDescent="0.45"/>
  <cols>
    <col min="1" max="1" width="14.1328125" customWidth="1"/>
    <col min="2" max="2" width="13.19921875" bestFit="1" customWidth="1"/>
    <col min="3" max="3" width="7.6640625" customWidth="1"/>
    <col min="4" max="4" width="8.46484375" customWidth="1"/>
    <col min="5" max="5" width="8" customWidth="1"/>
    <col min="6" max="6" width="9.1328125" bestFit="1" customWidth="1"/>
    <col min="8" max="8" width="9.1328125" bestFit="1" customWidth="1"/>
    <col min="10" max="10" width="6.19921875" customWidth="1"/>
    <col min="11" max="11" width="6.46484375" customWidth="1"/>
    <col min="12" max="12" width="7.6640625" customWidth="1"/>
    <col min="14" max="14" width="6" bestFit="1" customWidth="1"/>
    <col min="15" max="15" width="15.46484375" bestFit="1" customWidth="1"/>
  </cols>
  <sheetData>
    <row r="1" spans="1:17" ht="18" x14ac:dyDescent="0.55000000000000004">
      <c r="A1" s="44" t="s">
        <v>61</v>
      </c>
    </row>
    <row r="3" spans="1:17" ht="14.65" thickBot="1" x14ac:dyDescent="0.5">
      <c r="A3" s="45" t="s">
        <v>18</v>
      </c>
    </row>
    <row r="4" spans="1:17" ht="28.9" thickBot="1" x14ac:dyDescent="0.5">
      <c r="A4" s="46"/>
      <c r="B4" s="47" t="s">
        <v>19</v>
      </c>
      <c r="C4" s="48" t="s">
        <v>20</v>
      </c>
      <c r="D4" s="48" t="s">
        <v>21</v>
      </c>
      <c r="E4" s="49" t="s">
        <v>22</v>
      </c>
      <c r="F4" s="50"/>
    </row>
    <row r="5" spans="1:17" x14ac:dyDescent="0.45">
      <c r="A5" s="51" t="s">
        <v>23</v>
      </c>
      <c r="B5" s="52">
        <v>55.843117753099001</v>
      </c>
      <c r="C5" s="53">
        <v>62.313619316216503</v>
      </c>
      <c r="D5" s="53">
        <v>1.21510566388055</v>
      </c>
      <c r="E5" s="54">
        <v>47.805334847786803</v>
      </c>
    </row>
    <row r="6" spans="1:17" ht="14.65" thickBot="1" x14ac:dyDescent="0.5">
      <c r="A6" s="55" t="s">
        <v>24</v>
      </c>
      <c r="B6" s="56">
        <v>8.0063446468591204E-2</v>
      </c>
      <c r="C6" s="57">
        <v>0.25618197993952901</v>
      </c>
      <c r="D6" s="57">
        <v>1.2035318278321401</v>
      </c>
      <c r="E6" s="58">
        <v>0.152275064336202</v>
      </c>
    </row>
    <row r="8" spans="1:17" ht="14.65" thickBot="1" x14ac:dyDescent="0.5">
      <c r="A8" s="45" t="s">
        <v>25</v>
      </c>
      <c r="J8" s="45" t="s">
        <v>26</v>
      </c>
    </row>
    <row r="9" spans="1:17" ht="28.9" thickBot="1" x14ac:dyDescent="0.5">
      <c r="A9" s="59" t="s">
        <v>27</v>
      </c>
      <c r="B9" s="60" t="s">
        <v>28</v>
      </c>
      <c r="C9" s="61" t="s">
        <v>29</v>
      </c>
      <c r="D9" s="48" t="s">
        <v>30</v>
      </c>
      <c r="E9" s="62" t="s">
        <v>31</v>
      </c>
      <c r="F9" s="47" t="s">
        <v>32</v>
      </c>
      <c r="G9" s="48" t="s">
        <v>33</v>
      </c>
      <c r="H9" s="49" t="s">
        <v>34</v>
      </c>
      <c r="I9" s="63"/>
      <c r="J9" s="64" t="s">
        <v>19</v>
      </c>
      <c r="K9" s="65" t="s">
        <v>20</v>
      </c>
      <c r="L9" s="65" t="s">
        <v>21</v>
      </c>
      <c r="M9" s="66" t="s">
        <v>22</v>
      </c>
      <c r="N9" s="67" t="s">
        <v>35</v>
      </c>
      <c r="O9" s="67" t="s">
        <v>36</v>
      </c>
      <c r="P9" s="63"/>
      <c r="Q9" s="63"/>
    </row>
    <row r="10" spans="1:17" x14ac:dyDescent="0.45">
      <c r="A10" s="68" t="s">
        <v>58</v>
      </c>
      <c r="B10" s="69" t="e">
        <f ca="1">'Filled-Insulation (ALL)'!D25^2</f>
        <v>#VALUE!</v>
      </c>
      <c r="C10" s="70">
        <v>0.22200233537974101</v>
      </c>
      <c r="D10" s="71">
        <v>0.63402574858517802</v>
      </c>
      <c r="E10" s="72">
        <v>0.73363836291583395</v>
      </c>
      <c r="F10" s="73" t="e">
        <f ca="1">(($B10/$B$5)-$B$6)*C10</f>
        <v>#VALUE!</v>
      </c>
      <c r="G10" s="74" t="e">
        <f t="shared" ref="G10" ca="1" si="0">(($B10/$B$5)-$B$6)*D10</f>
        <v>#VALUE!</v>
      </c>
      <c r="H10" s="75" t="e">
        <f ca="1">(($B10/$B$5)-$B$6)*E10</f>
        <v>#VALUE!</v>
      </c>
      <c r="J10" s="76">
        <v>0.35</v>
      </c>
      <c r="K10" s="77">
        <v>10</v>
      </c>
      <c r="L10" s="107">
        <v>1.8</v>
      </c>
      <c r="M10" s="78">
        <v>1</v>
      </c>
      <c r="N10" s="79">
        <v>81.588447653429597</v>
      </c>
      <c r="O10" s="79" t="s">
        <v>66</v>
      </c>
      <c r="P10" t="s">
        <v>62</v>
      </c>
    </row>
    <row r="11" spans="1:17" x14ac:dyDescent="0.45">
      <c r="A11" s="68" t="s">
        <v>39</v>
      </c>
      <c r="B11" s="69" t="str">
        <f>'Filled-Insulation (ALL)'!F25</f>
        <v xml:space="preserve"> </v>
      </c>
      <c r="C11" s="70">
        <v>0.70010323824117304</v>
      </c>
      <c r="D11" s="71">
        <v>-8.2501876916517503E-2</v>
      </c>
      <c r="E11" s="72">
        <v>-4.1656154364386598E-2</v>
      </c>
      <c r="F11" s="73" t="e">
        <f>(($B11/$C$5)-$C$6)*C11</f>
        <v>#VALUE!</v>
      </c>
      <c r="G11" s="74" t="e">
        <f t="shared" ref="G11" si="1">(($B11/$C$5)-$C$6)*D11</f>
        <v>#VALUE!</v>
      </c>
      <c r="H11" s="75" t="e">
        <f>(($B11/$C$5)-$C$6)*E11</f>
        <v>#VALUE!</v>
      </c>
      <c r="J11" s="80">
        <v>1.5</v>
      </c>
      <c r="K11" s="81">
        <v>180</v>
      </c>
      <c r="L11" s="81">
        <v>2.1</v>
      </c>
      <c r="M11" s="82">
        <v>100</v>
      </c>
      <c r="N11" s="83">
        <v>95.667870036101107</v>
      </c>
      <c r="O11" s="109" t="s">
        <v>42</v>
      </c>
      <c r="P11" t="s">
        <v>64</v>
      </c>
    </row>
    <row r="12" spans="1:17" x14ac:dyDescent="0.45">
      <c r="A12" s="68" t="s">
        <v>67</v>
      </c>
      <c r="B12" s="69" t="e">
        <f>LOG('Filled-Insulation (ALL)'!H25)^2</f>
        <v>#VALUE!</v>
      </c>
      <c r="C12" s="70">
        <v>0.32215123314517302</v>
      </c>
      <c r="D12" s="71">
        <v>0.61008071244226802</v>
      </c>
      <c r="E12" s="72">
        <v>-0.66475639093223104</v>
      </c>
      <c r="F12" s="73" t="e">
        <f>(($B12/$D$5)-$D$6)*C12</f>
        <v>#VALUE!</v>
      </c>
      <c r="G12" s="74" t="e">
        <f t="shared" ref="G12" si="2">(($B12/$D$5)-$D$6)*D12</f>
        <v>#VALUE!</v>
      </c>
      <c r="H12" s="75" t="e">
        <f>(($B12/$D$5)-$D$6)*E12</f>
        <v>#VALUE!</v>
      </c>
      <c r="J12" s="80">
        <v>0.2</v>
      </c>
      <c r="K12" s="81">
        <v>10</v>
      </c>
      <c r="L12" s="81">
        <v>1.816195</v>
      </c>
      <c r="M12" s="82">
        <v>1</v>
      </c>
      <c r="N12" s="83">
        <v>83.3935018050542</v>
      </c>
      <c r="O12" s="108" t="s">
        <v>66</v>
      </c>
      <c r="P12" t="s">
        <v>65</v>
      </c>
    </row>
    <row r="13" spans="1:17" ht="14.65" thickBot="1" x14ac:dyDescent="0.5">
      <c r="A13" s="84" t="s">
        <v>22</v>
      </c>
      <c r="B13" s="85" t="str">
        <f>'Filled-Insulation (ALL)'!E30</f>
        <v xml:space="preserve"> </v>
      </c>
      <c r="C13" s="86">
        <v>0.59731817473872995</v>
      </c>
      <c r="D13" s="87">
        <v>-0.46798110511236501</v>
      </c>
      <c r="E13" s="88">
        <v>0.13467909257379701</v>
      </c>
      <c r="F13" s="89" t="e">
        <f>(($B13/$E$5)-$E$6)*C13</f>
        <v>#VALUE!</v>
      </c>
      <c r="G13" s="90" t="e">
        <f>(($B13/$E$5)-$E$6)*D13</f>
        <v>#VALUE!</v>
      </c>
      <c r="H13" s="91" t="e">
        <f>(($B13/$E$5)-$E$6)*E13</f>
        <v>#VALUE!</v>
      </c>
      <c r="J13" s="80">
        <v>2.8</v>
      </c>
      <c r="K13" s="81">
        <v>215</v>
      </c>
      <c r="L13" s="81">
        <v>2.1385000000000001</v>
      </c>
      <c r="M13" s="82">
        <v>100</v>
      </c>
      <c r="N13" s="83">
        <v>97.111913357400695</v>
      </c>
      <c r="O13" s="83" t="s">
        <v>42</v>
      </c>
      <c r="P13" t="s">
        <v>63</v>
      </c>
    </row>
    <row r="14" spans="1:17" ht="16.149999999999999" thickBot="1" x14ac:dyDescent="0.55000000000000004">
      <c r="F14" s="92" t="e">
        <f ca="1">SUM(F10:F13)</f>
        <v>#VALUE!</v>
      </c>
      <c r="G14" s="93" t="e">
        <f ca="1">SUM(G10:G13)</f>
        <v>#VALUE!</v>
      </c>
      <c r="H14" s="94" t="e">
        <f ca="1">SUM(H10:H13)</f>
        <v>#VALUE!</v>
      </c>
      <c r="J14" s="80"/>
      <c r="K14" s="81"/>
      <c r="L14" s="81"/>
      <c r="M14" s="82"/>
      <c r="N14" s="83"/>
      <c r="O14" s="83"/>
    </row>
    <row r="15" spans="1:17" ht="15.75" x14ac:dyDescent="0.5">
      <c r="F15" s="3"/>
      <c r="G15" s="3"/>
      <c r="H15" s="3"/>
      <c r="J15" s="80"/>
      <c r="K15" s="81"/>
      <c r="L15" s="81"/>
      <c r="M15" s="82"/>
      <c r="N15" s="83"/>
      <c r="O15" s="83"/>
    </row>
    <row r="16" spans="1:17" ht="16.149999999999999" thickBot="1" x14ac:dyDescent="0.55000000000000004">
      <c r="A16" s="95" t="s">
        <v>46</v>
      </c>
      <c r="F16" s="3"/>
      <c r="G16" s="3"/>
      <c r="H16" s="3"/>
      <c r="J16" s="80"/>
      <c r="K16" s="81"/>
      <c r="L16" s="81"/>
      <c r="M16" s="82"/>
      <c r="N16" s="83"/>
      <c r="O16" s="83"/>
    </row>
    <row r="17" spans="1:16" ht="16.149999999999999" thickBot="1" x14ac:dyDescent="0.55000000000000004">
      <c r="A17" s="51" t="s">
        <v>47</v>
      </c>
      <c r="B17" s="96"/>
      <c r="C17" s="97"/>
      <c r="D17" s="98"/>
      <c r="F17" s="3"/>
      <c r="G17" s="3"/>
      <c r="H17" s="3"/>
      <c r="J17" s="99"/>
      <c r="K17" s="100"/>
      <c r="L17" s="100"/>
      <c r="M17" s="101"/>
      <c r="N17" s="102"/>
      <c r="O17" s="102"/>
    </row>
    <row r="18" spans="1:16" ht="16.149999999999999" thickBot="1" x14ac:dyDescent="0.55000000000000004">
      <c r="A18" s="55" t="s">
        <v>48</v>
      </c>
      <c r="B18" s="96">
        <v>-8.0063446468591204E-2</v>
      </c>
      <c r="C18" s="97">
        <v>-0.254348512372507</v>
      </c>
      <c r="D18" s="98">
        <v>-0.60120807792659203</v>
      </c>
      <c r="F18" s="3"/>
      <c r="G18" s="3"/>
      <c r="H18" s="3"/>
      <c r="N18" s="103"/>
    </row>
    <row r="19" spans="1:16" ht="15.75" x14ac:dyDescent="0.5">
      <c r="F19" s="3"/>
      <c r="G19" s="3"/>
      <c r="H19" s="3"/>
      <c r="I19" s="103"/>
      <c r="N19" s="103"/>
    </row>
    <row r="20" spans="1:16" ht="14.65" thickBot="1" x14ac:dyDescent="0.5">
      <c r="A20" s="95" t="s">
        <v>49</v>
      </c>
      <c r="F20" s="103"/>
      <c r="G20" s="103"/>
      <c r="H20" s="103"/>
      <c r="N20" s="103"/>
    </row>
    <row r="21" spans="1:16" ht="14.65" thickBot="1" x14ac:dyDescent="0.5">
      <c r="A21" t="s">
        <v>50</v>
      </c>
      <c r="B21" s="104" t="e">
        <f ca="1">(((F14-B18)^2+(G14-C18)^2+(H14-D18)^2)^0.5)</f>
        <v>#VALUE!</v>
      </c>
      <c r="D21" t="s">
        <v>35</v>
      </c>
      <c r="E21" s="105" t="e">
        <f ca="1">PERCENTRANK(B21:B294,B21)</f>
        <v>#VALUE!</v>
      </c>
      <c r="N21" s="103"/>
    </row>
    <row r="22" spans="1:16" x14ac:dyDescent="0.45">
      <c r="A22" t="s">
        <v>51</v>
      </c>
      <c r="B22" s="103">
        <v>0.69148910224367299</v>
      </c>
      <c r="N22" s="103"/>
    </row>
    <row r="23" spans="1:16" x14ac:dyDescent="0.45">
      <c r="B23" s="103">
        <v>0.83155517324171702</v>
      </c>
      <c r="J23" s="106"/>
      <c r="K23" s="63"/>
      <c r="L23" s="63"/>
      <c r="M23" s="63"/>
      <c r="N23" s="103"/>
      <c r="O23" s="63"/>
      <c r="P23" s="63"/>
    </row>
    <row r="24" spans="1:16" x14ac:dyDescent="0.45">
      <c r="B24" s="103">
        <v>0.86306455463799503</v>
      </c>
      <c r="J24" s="103"/>
      <c r="K24" s="103"/>
      <c r="L24" s="103"/>
      <c r="M24" s="103"/>
      <c r="N24" s="103"/>
    </row>
    <row r="25" spans="1:16" x14ac:dyDescent="0.45">
      <c r="B25" s="103">
        <v>0.86997118834063303</v>
      </c>
      <c r="J25" s="103"/>
      <c r="K25" s="103"/>
      <c r="L25" s="103"/>
      <c r="M25" s="103"/>
      <c r="N25" s="103"/>
    </row>
    <row r="26" spans="1:16" x14ac:dyDescent="0.45">
      <c r="B26" s="103">
        <v>0.66621927061265096</v>
      </c>
    </row>
    <row r="27" spans="1:16" x14ac:dyDescent="0.45">
      <c r="B27">
        <v>0.70692017885463199</v>
      </c>
    </row>
    <row r="28" spans="1:16" x14ac:dyDescent="0.45">
      <c r="B28">
        <v>0.820935193707794</v>
      </c>
    </row>
    <row r="29" spans="1:16" x14ac:dyDescent="0.45">
      <c r="B29">
        <v>0.84026257878770705</v>
      </c>
    </row>
    <row r="30" spans="1:16" x14ac:dyDescent="0.45">
      <c r="B30">
        <v>0.81112484823648501</v>
      </c>
    </row>
    <row r="31" spans="1:16" x14ac:dyDescent="0.45">
      <c r="B31">
        <v>0.83883367742407799</v>
      </c>
    </row>
    <row r="32" spans="1:16" x14ac:dyDescent="0.45">
      <c r="B32">
        <v>0.80664994424074399</v>
      </c>
    </row>
    <row r="33" spans="2:2" x14ac:dyDescent="0.45">
      <c r="B33">
        <v>0.84257502701262998</v>
      </c>
    </row>
    <row r="34" spans="2:2" x14ac:dyDescent="0.45">
      <c r="B34">
        <v>0.99552098289804003</v>
      </c>
    </row>
    <row r="35" spans="2:2" x14ac:dyDescent="0.45">
      <c r="B35">
        <v>1.0018184030150601</v>
      </c>
    </row>
    <row r="36" spans="2:2" x14ac:dyDescent="0.45">
      <c r="B36">
        <v>1.0018184030150601</v>
      </c>
    </row>
    <row r="37" spans="2:2" x14ac:dyDescent="0.45">
      <c r="B37">
        <v>0.883657090216875</v>
      </c>
    </row>
    <row r="38" spans="2:2" x14ac:dyDescent="0.45">
      <c r="B38">
        <v>0.85272219534588101</v>
      </c>
    </row>
    <row r="39" spans="2:2" x14ac:dyDescent="0.45">
      <c r="B39">
        <v>0.72678657276954195</v>
      </c>
    </row>
    <row r="40" spans="2:2" x14ac:dyDescent="0.45">
      <c r="B40">
        <v>1.0490170587038501</v>
      </c>
    </row>
    <row r="41" spans="2:2" x14ac:dyDescent="0.45">
      <c r="B41">
        <v>1.0490170587038501</v>
      </c>
    </row>
    <row r="42" spans="2:2" x14ac:dyDescent="0.45">
      <c r="B42">
        <v>1.0557397593186499</v>
      </c>
    </row>
    <row r="43" spans="2:2" x14ac:dyDescent="0.45">
      <c r="B43">
        <v>0.92884493593226702</v>
      </c>
    </row>
    <row r="44" spans="2:2" x14ac:dyDescent="0.45">
      <c r="B44">
        <v>0.86817865263364002</v>
      </c>
    </row>
    <row r="45" spans="2:2" x14ac:dyDescent="0.45">
      <c r="B45">
        <v>0.95176638941157599</v>
      </c>
    </row>
    <row r="46" spans="2:2" x14ac:dyDescent="0.45">
      <c r="B46">
        <v>0.89439809990339503</v>
      </c>
    </row>
    <row r="47" spans="2:2" x14ac:dyDescent="0.45">
      <c r="B47">
        <v>0.94017764858198305</v>
      </c>
    </row>
    <row r="48" spans="2:2" x14ac:dyDescent="0.45">
      <c r="B48">
        <v>0.88983739954282004</v>
      </c>
    </row>
    <row r="49" spans="2:2" x14ac:dyDescent="0.45">
      <c r="B49">
        <v>0.71433461946999099</v>
      </c>
    </row>
    <row r="50" spans="2:2" x14ac:dyDescent="0.45">
      <c r="B50">
        <v>0.69819930722553203</v>
      </c>
    </row>
    <row r="51" spans="2:2" x14ac:dyDescent="0.45">
      <c r="B51">
        <v>0.72092101065021297</v>
      </c>
    </row>
    <row r="52" spans="2:2" x14ac:dyDescent="0.45">
      <c r="B52">
        <v>0.86274360150145302</v>
      </c>
    </row>
    <row r="53" spans="2:2" x14ac:dyDescent="0.45">
      <c r="B53">
        <v>1.04925179189583</v>
      </c>
    </row>
    <row r="54" spans="2:2" x14ac:dyDescent="0.45">
      <c r="B54">
        <v>0.87520712979005699</v>
      </c>
    </row>
    <row r="55" spans="2:2" x14ac:dyDescent="0.45">
      <c r="B55">
        <v>0.93524481240633395</v>
      </c>
    </row>
    <row r="56" spans="2:2" x14ac:dyDescent="0.45">
      <c r="B56">
        <v>1.5817018631206301</v>
      </c>
    </row>
    <row r="57" spans="2:2" x14ac:dyDescent="0.45">
      <c r="B57">
        <v>1.4547748399704701</v>
      </c>
    </row>
    <row r="58" spans="2:2" x14ac:dyDescent="0.45">
      <c r="B58">
        <v>1.3403083240931799</v>
      </c>
    </row>
    <row r="59" spans="2:2" x14ac:dyDescent="0.45">
      <c r="B59">
        <v>0.92123801973673203</v>
      </c>
    </row>
    <row r="60" spans="2:2" x14ac:dyDescent="0.45">
      <c r="B60">
        <v>0.96895178811304605</v>
      </c>
    </row>
    <row r="61" spans="2:2" x14ac:dyDescent="0.45">
      <c r="B61">
        <v>1.9001970165934801</v>
      </c>
    </row>
    <row r="62" spans="2:2" x14ac:dyDescent="0.45">
      <c r="B62">
        <v>1.18615496503813</v>
      </c>
    </row>
    <row r="63" spans="2:2" x14ac:dyDescent="0.45">
      <c r="B63">
        <v>5.26687838370189</v>
      </c>
    </row>
    <row r="64" spans="2:2" x14ac:dyDescent="0.45">
      <c r="B64">
        <v>4.3431539218574704</v>
      </c>
    </row>
    <row r="65" spans="2:2" x14ac:dyDescent="0.45">
      <c r="B65">
        <v>18.2289752999489</v>
      </c>
    </row>
    <row r="66" spans="2:2" x14ac:dyDescent="0.45">
      <c r="B66">
        <v>1.8475986899180501</v>
      </c>
    </row>
    <row r="67" spans="2:2" x14ac:dyDescent="0.45">
      <c r="B67">
        <v>1.8475986899180501</v>
      </c>
    </row>
    <row r="68" spans="2:2" x14ac:dyDescent="0.45">
      <c r="B68">
        <v>1.23864197979955</v>
      </c>
    </row>
    <row r="69" spans="2:2" x14ac:dyDescent="0.45">
      <c r="B69">
        <v>1.25486316708766</v>
      </c>
    </row>
    <row r="70" spans="2:2" x14ac:dyDescent="0.45">
      <c r="B70">
        <v>1.51375134703105</v>
      </c>
    </row>
    <row r="71" spans="2:2" x14ac:dyDescent="0.45">
      <c r="B71">
        <v>1.50744641790198</v>
      </c>
    </row>
    <row r="72" spans="2:2" x14ac:dyDescent="0.45">
      <c r="B72">
        <v>1.4466809672918901</v>
      </c>
    </row>
    <row r="73" spans="2:2" x14ac:dyDescent="0.45">
      <c r="B73">
        <v>6.3261052749271496</v>
      </c>
    </row>
    <row r="74" spans="2:2" x14ac:dyDescent="0.45">
      <c r="B74">
        <v>2.4550548867539699</v>
      </c>
    </row>
    <row r="75" spans="2:2" x14ac:dyDescent="0.45">
      <c r="B75">
        <v>1.1802574420299901</v>
      </c>
    </row>
    <row r="76" spans="2:2" x14ac:dyDescent="0.45">
      <c r="B76">
        <v>4.9523024393637201</v>
      </c>
    </row>
    <row r="77" spans="2:2" x14ac:dyDescent="0.45">
      <c r="B77">
        <v>1.2604131700735199</v>
      </c>
    </row>
    <row r="78" spans="2:2" x14ac:dyDescent="0.45">
      <c r="B78">
        <v>4.0173311175084701</v>
      </c>
    </row>
    <row r="79" spans="2:2" x14ac:dyDescent="0.45">
      <c r="B79">
        <v>1.5103715378577101</v>
      </c>
    </row>
    <row r="80" spans="2:2" x14ac:dyDescent="0.45">
      <c r="B80">
        <v>1.32738484954755</v>
      </c>
    </row>
    <row r="81" spans="2:2" x14ac:dyDescent="0.45">
      <c r="B81">
        <v>1.6807223217637799</v>
      </c>
    </row>
    <row r="82" spans="2:2" x14ac:dyDescent="0.45">
      <c r="B82">
        <v>1.2826120706670501</v>
      </c>
    </row>
    <row r="83" spans="2:2" x14ac:dyDescent="0.45">
      <c r="B83">
        <v>0.58898544593717905</v>
      </c>
    </row>
    <row r="84" spans="2:2" x14ac:dyDescent="0.45">
      <c r="B84">
        <v>0.589713667594011</v>
      </c>
    </row>
    <row r="85" spans="2:2" x14ac:dyDescent="0.45">
      <c r="B85">
        <v>0.58792193865462905</v>
      </c>
    </row>
    <row r="86" spans="2:2" x14ac:dyDescent="0.45">
      <c r="B86">
        <v>1.4372867349410301</v>
      </c>
    </row>
    <row r="87" spans="2:2" x14ac:dyDescent="0.45">
      <c r="B87">
        <v>1.4589839442547801</v>
      </c>
    </row>
    <row r="88" spans="2:2" x14ac:dyDescent="0.45">
      <c r="B88">
        <v>0.69290892760623601</v>
      </c>
    </row>
    <row r="89" spans="2:2" x14ac:dyDescent="0.45">
      <c r="B89">
        <v>1.3274450840552501</v>
      </c>
    </row>
    <row r="90" spans="2:2" x14ac:dyDescent="0.45">
      <c r="B90">
        <v>1.6124167264046001</v>
      </c>
    </row>
    <row r="91" spans="2:2" x14ac:dyDescent="0.45">
      <c r="B91">
        <v>2.7486794054334398</v>
      </c>
    </row>
    <row r="92" spans="2:2" x14ac:dyDescent="0.45">
      <c r="B92">
        <v>17.149225803824901</v>
      </c>
    </row>
    <row r="93" spans="2:2" x14ac:dyDescent="0.45">
      <c r="B93">
        <v>2.7720524605716701</v>
      </c>
    </row>
    <row r="94" spans="2:2" x14ac:dyDescent="0.45">
      <c r="B94">
        <v>2.5493283890194198</v>
      </c>
    </row>
    <row r="95" spans="2:2" x14ac:dyDescent="0.45">
      <c r="B95">
        <v>5.7211159779130902</v>
      </c>
    </row>
    <row r="96" spans="2:2" x14ac:dyDescent="0.45">
      <c r="B96">
        <v>1.3867491705173001</v>
      </c>
    </row>
    <row r="97" spans="2:2" x14ac:dyDescent="0.45">
      <c r="B97">
        <v>1.02175773306375</v>
      </c>
    </row>
    <row r="98" spans="2:2" x14ac:dyDescent="0.45">
      <c r="B98">
        <v>0.87774239466319004</v>
      </c>
    </row>
    <row r="99" spans="2:2" x14ac:dyDescent="0.45">
      <c r="B99">
        <v>1.0129038719327199</v>
      </c>
    </row>
    <row r="100" spans="2:2" x14ac:dyDescent="0.45">
      <c r="B100">
        <v>1.03779620298007</v>
      </c>
    </row>
    <row r="101" spans="2:2" x14ac:dyDescent="0.45">
      <c r="B101">
        <v>1.03488731008526</v>
      </c>
    </row>
    <row r="102" spans="2:2" x14ac:dyDescent="0.45">
      <c r="B102">
        <v>1.03047149952526</v>
      </c>
    </row>
    <row r="103" spans="2:2" x14ac:dyDescent="0.45">
      <c r="B103">
        <v>1.29018755697453</v>
      </c>
    </row>
    <row r="104" spans="2:2" x14ac:dyDescent="0.45">
      <c r="B104">
        <v>1.02453830850021</v>
      </c>
    </row>
    <row r="105" spans="2:2" x14ac:dyDescent="0.45">
      <c r="B105">
        <v>1.4213899806842101</v>
      </c>
    </row>
    <row r="106" spans="2:2" x14ac:dyDescent="0.45">
      <c r="B106">
        <v>1.5263633148942599</v>
      </c>
    </row>
    <row r="107" spans="2:2" x14ac:dyDescent="0.45">
      <c r="B107">
        <v>1.4926462310276101</v>
      </c>
    </row>
    <row r="108" spans="2:2" x14ac:dyDescent="0.45">
      <c r="B108">
        <v>1.7094240374651799</v>
      </c>
    </row>
    <row r="109" spans="2:2" x14ac:dyDescent="0.45">
      <c r="B109">
        <v>1.73321073707843</v>
      </c>
    </row>
    <row r="110" spans="2:2" x14ac:dyDescent="0.45">
      <c r="B110">
        <v>1.72470138734513</v>
      </c>
    </row>
    <row r="111" spans="2:2" x14ac:dyDescent="0.45">
      <c r="B111">
        <v>1.92701484789221</v>
      </c>
    </row>
    <row r="112" spans="2:2" x14ac:dyDescent="0.45">
      <c r="B112">
        <v>1.9687751058065199</v>
      </c>
    </row>
    <row r="113" spans="2:2" x14ac:dyDescent="0.45">
      <c r="B113">
        <v>1.9461457744908099</v>
      </c>
    </row>
    <row r="114" spans="2:2" x14ac:dyDescent="0.45">
      <c r="B114">
        <v>1.0230454302071299</v>
      </c>
    </row>
    <row r="115" spans="2:2" x14ac:dyDescent="0.45">
      <c r="B115">
        <v>1.0236935565859799</v>
      </c>
    </row>
    <row r="116" spans="2:2" x14ac:dyDescent="0.45">
      <c r="B116">
        <v>0.99431192253453804</v>
      </c>
    </row>
    <row r="117" spans="2:2" x14ac:dyDescent="0.45">
      <c r="B117">
        <v>0.97840271240735899</v>
      </c>
    </row>
    <row r="118" spans="2:2" x14ac:dyDescent="0.45">
      <c r="B118">
        <v>0.93607434116798305</v>
      </c>
    </row>
    <row r="119" spans="2:2" x14ac:dyDescent="0.45">
      <c r="B119">
        <v>0.96415951190816296</v>
      </c>
    </row>
    <row r="120" spans="2:2" x14ac:dyDescent="0.45">
      <c r="B120">
        <v>0.735857409262761</v>
      </c>
    </row>
    <row r="121" spans="2:2" x14ac:dyDescent="0.45">
      <c r="B121">
        <v>0.97823612125452097</v>
      </c>
    </row>
    <row r="122" spans="2:2" x14ac:dyDescent="0.45">
      <c r="B122">
        <v>0.75133650617408898</v>
      </c>
    </row>
    <row r="123" spans="2:2" x14ac:dyDescent="0.45">
      <c r="B123">
        <v>0.99512541040045299</v>
      </c>
    </row>
    <row r="124" spans="2:2" x14ac:dyDescent="0.45">
      <c r="B124">
        <v>1.09144219473523</v>
      </c>
    </row>
    <row r="125" spans="2:2" x14ac:dyDescent="0.45">
      <c r="B125">
        <v>0.81196372635446701</v>
      </c>
    </row>
    <row r="126" spans="2:2" x14ac:dyDescent="0.45">
      <c r="B126">
        <v>0.708340504778316</v>
      </c>
    </row>
    <row r="127" spans="2:2" x14ac:dyDescent="0.45">
      <c r="B127">
        <v>0.989143281533158</v>
      </c>
    </row>
    <row r="128" spans="2:2" x14ac:dyDescent="0.45">
      <c r="B128">
        <v>0.631405801337933</v>
      </c>
    </row>
    <row r="129" spans="2:2" x14ac:dyDescent="0.45">
      <c r="B129">
        <v>0.70801757103130902</v>
      </c>
    </row>
    <row r="130" spans="2:2" x14ac:dyDescent="0.45">
      <c r="B130">
        <v>0.628994276580365</v>
      </c>
    </row>
    <row r="131" spans="2:2" x14ac:dyDescent="0.45">
      <c r="B131">
        <v>0.59310252345663295</v>
      </c>
    </row>
    <row r="132" spans="2:2" x14ac:dyDescent="0.45">
      <c r="B132">
        <v>0.78887377745402998</v>
      </c>
    </row>
    <row r="133" spans="2:2" x14ac:dyDescent="0.45">
      <c r="B133">
        <v>0.80749434627626104</v>
      </c>
    </row>
    <row r="134" spans="2:2" x14ac:dyDescent="0.45">
      <c r="B134">
        <v>1.29310203378261</v>
      </c>
    </row>
    <row r="135" spans="2:2" x14ac:dyDescent="0.45">
      <c r="B135">
        <v>0.95077309294175205</v>
      </c>
    </row>
    <row r="136" spans="2:2" x14ac:dyDescent="0.45">
      <c r="B136">
        <v>0.91503825567805697</v>
      </c>
    </row>
    <row r="137" spans="2:2" x14ac:dyDescent="0.45">
      <c r="B137">
        <v>0.95754023236851804</v>
      </c>
    </row>
    <row r="138" spans="2:2" x14ac:dyDescent="0.45">
      <c r="B138">
        <v>0.82594708436234399</v>
      </c>
    </row>
    <row r="139" spans="2:2" x14ac:dyDescent="0.45">
      <c r="B139">
        <v>0.90873270855667898</v>
      </c>
    </row>
    <row r="140" spans="2:2" x14ac:dyDescent="0.45">
      <c r="B140">
        <v>1.2382668832002399</v>
      </c>
    </row>
    <row r="141" spans="2:2" x14ac:dyDescent="0.45">
      <c r="B141">
        <v>4.7667157397019704</v>
      </c>
    </row>
    <row r="142" spans="2:2" x14ac:dyDescent="0.45">
      <c r="B142">
        <v>5.4922006016123799</v>
      </c>
    </row>
    <row r="143" spans="2:2" x14ac:dyDescent="0.45">
      <c r="B143">
        <v>0.89092182404911202</v>
      </c>
    </row>
    <row r="144" spans="2:2" x14ac:dyDescent="0.45">
      <c r="B144">
        <v>0.899915645065539</v>
      </c>
    </row>
    <row r="145" spans="2:2" x14ac:dyDescent="0.45">
      <c r="B145">
        <v>0.84351172798859997</v>
      </c>
    </row>
    <row r="146" spans="2:2" x14ac:dyDescent="0.45">
      <c r="B146">
        <v>4.3470260943100199</v>
      </c>
    </row>
    <row r="147" spans="2:2" x14ac:dyDescent="0.45">
      <c r="B147">
        <v>1.09967652965299</v>
      </c>
    </row>
    <row r="148" spans="2:2" x14ac:dyDescent="0.45">
      <c r="B148">
        <v>0.69273453671304197</v>
      </c>
    </row>
    <row r="149" spans="2:2" x14ac:dyDescent="0.45">
      <c r="B149">
        <v>1.0356163291679501</v>
      </c>
    </row>
    <row r="150" spans="2:2" x14ac:dyDescent="0.45">
      <c r="B150">
        <v>0.90041192410467796</v>
      </c>
    </row>
    <row r="151" spans="2:2" x14ac:dyDescent="0.45">
      <c r="B151">
        <v>1.0414691298252301</v>
      </c>
    </row>
    <row r="152" spans="2:2" x14ac:dyDescent="0.45">
      <c r="B152">
        <v>1.0352781507490101</v>
      </c>
    </row>
    <row r="153" spans="2:2" x14ac:dyDescent="0.45">
      <c r="B153">
        <v>0.80627137941262705</v>
      </c>
    </row>
    <row r="154" spans="2:2" x14ac:dyDescent="0.45">
      <c r="B154">
        <v>0.95879907091191996</v>
      </c>
    </row>
    <row r="155" spans="2:2" x14ac:dyDescent="0.45">
      <c r="B155">
        <v>1.1124229055571599</v>
      </c>
    </row>
    <row r="156" spans="2:2" x14ac:dyDescent="0.45">
      <c r="B156">
        <v>0.91205804094665799</v>
      </c>
    </row>
    <row r="157" spans="2:2" x14ac:dyDescent="0.45">
      <c r="B157">
        <v>0.81112484823648501</v>
      </c>
    </row>
    <row r="158" spans="2:2" x14ac:dyDescent="0.45">
      <c r="B158">
        <v>0.90585217036779697</v>
      </c>
    </row>
    <row r="159" spans="2:2" x14ac:dyDescent="0.45">
      <c r="B159">
        <v>1.0417894348816901</v>
      </c>
    </row>
    <row r="160" spans="2:2" x14ac:dyDescent="0.45">
      <c r="B160">
        <v>1.00044395418739</v>
      </c>
    </row>
    <row r="161" spans="2:2" x14ac:dyDescent="0.45">
      <c r="B161">
        <v>0.93502056710373305</v>
      </c>
    </row>
    <row r="162" spans="2:2" x14ac:dyDescent="0.45">
      <c r="B162">
        <v>0.89092182404911202</v>
      </c>
    </row>
    <row r="163" spans="2:2" x14ac:dyDescent="0.45">
      <c r="B163">
        <v>0.62658623668224001</v>
      </c>
    </row>
    <row r="164" spans="2:2" x14ac:dyDescent="0.45">
      <c r="B164">
        <v>0.72485430771038795</v>
      </c>
    </row>
    <row r="165" spans="2:2" x14ac:dyDescent="0.45">
      <c r="B165">
        <v>0.56540791341114804</v>
      </c>
    </row>
    <row r="166" spans="2:2" x14ac:dyDescent="0.45">
      <c r="B166">
        <v>0.80009212731589796</v>
      </c>
    </row>
    <row r="167" spans="2:2" x14ac:dyDescent="0.45">
      <c r="B167">
        <v>1.14640418609676</v>
      </c>
    </row>
    <row r="168" spans="2:2" x14ac:dyDescent="0.45">
      <c r="B168">
        <v>0.94512300217478096</v>
      </c>
    </row>
    <row r="169" spans="2:2" x14ac:dyDescent="0.45">
      <c r="B169">
        <v>0.74385080691945304</v>
      </c>
    </row>
    <row r="170" spans="2:2" x14ac:dyDescent="0.45">
      <c r="B170">
        <v>0.60703759560730897</v>
      </c>
    </row>
    <row r="171" spans="2:2" x14ac:dyDescent="0.45">
      <c r="B171">
        <v>0.680020311922099</v>
      </c>
    </row>
    <row r="172" spans="2:2" x14ac:dyDescent="0.45">
      <c r="B172">
        <v>0.61153431998238705</v>
      </c>
    </row>
    <row r="173" spans="2:2" x14ac:dyDescent="0.45">
      <c r="B173">
        <v>1.1540932045976799</v>
      </c>
    </row>
    <row r="174" spans="2:2" x14ac:dyDescent="0.45">
      <c r="B174">
        <v>1.04866992875509</v>
      </c>
    </row>
    <row r="175" spans="2:2" x14ac:dyDescent="0.45">
      <c r="B175">
        <v>1.04803763285568</v>
      </c>
    </row>
    <row r="176" spans="2:2" x14ac:dyDescent="0.45">
      <c r="B176">
        <v>0.62658623668224001</v>
      </c>
    </row>
    <row r="177" spans="2:2" x14ac:dyDescent="0.45">
      <c r="B177">
        <v>0.80440204967673601</v>
      </c>
    </row>
    <row r="178" spans="2:2" x14ac:dyDescent="0.45">
      <c r="B178">
        <v>0.77675471775215299</v>
      </c>
    </row>
    <row r="179" spans="2:2" x14ac:dyDescent="0.45">
      <c r="B179">
        <v>0.81262399676685804</v>
      </c>
    </row>
    <row r="180" spans="2:2" x14ac:dyDescent="0.45">
      <c r="B180">
        <v>0.64354991067443301</v>
      </c>
    </row>
    <row r="181" spans="2:2" x14ac:dyDescent="0.45">
      <c r="B181">
        <v>0.70990238576640796</v>
      </c>
    </row>
    <row r="182" spans="2:2" x14ac:dyDescent="0.45">
      <c r="B182">
        <v>0.88068671857583603</v>
      </c>
    </row>
    <row r="183" spans="2:2" x14ac:dyDescent="0.45">
      <c r="B183">
        <v>0.97649786445924003</v>
      </c>
    </row>
    <row r="184" spans="2:2" x14ac:dyDescent="0.45">
      <c r="B184">
        <v>0.62789583061993703</v>
      </c>
    </row>
    <row r="185" spans="2:2" x14ac:dyDescent="0.45">
      <c r="B185">
        <v>0.87555189164123604</v>
      </c>
    </row>
    <row r="186" spans="2:2" x14ac:dyDescent="0.45">
      <c r="B186">
        <v>0.65194471685429101</v>
      </c>
    </row>
    <row r="187" spans="2:2" x14ac:dyDescent="0.45">
      <c r="B187">
        <v>0.59124229146096496</v>
      </c>
    </row>
    <row r="188" spans="2:2" x14ac:dyDescent="0.45">
      <c r="B188">
        <v>0.78305466229286302</v>
      </c>
    </row>
    <row r="189" spans="2:2" x14ac:dyDescent="0.45">
      <c r="B189">
        <v>0.81644466354577805</v>
      </c>
    </row>
    <row r="190" spans="2:2" x14ac:dyDescent="0.45">
      <c r="B190">
        <v>1.40993451120181</v>
      </c>
    </row>
    <row r="191" spans="2:2" x14ac:dyDescent="0.45">
      <c r="B191">
        <v>0.97550792218247895</v>
      </c>
    </row>
    <row r="192" spans="2:2" x14ac:dyDescent="0.45">
      <c r="B192">
        <v>0.83660979094449295</v>
      </c>
    </row>
    <row r="193" spans="2:2" x14ac:dyDescent="0.45">
      <c r="B193">
        <v>0.93707133628098005</v>
      </c>
    </row>
    <row r="194" spans="2:2" x14ac:dyDescent="0.45">
      <c r="B194">
        <v>1.2517570908149001</v>
      </c>
    </row>
    <row r="195" spans="2:2" x14ac:dyDescent="0.45">
      <c r="B195">
        <v>0.69800244966760405</v>
      </c>
    </row>
    <row r="196" spans="2:2" x14ac:dyDescent="0.45">
      <c r="B196">
        <v>0.75447850086402501</v>
      </c>
    </row>
    <row r="197" spans="2:2" x14ac:dyDescent="0.45">
      <c r="B197">
        <v>0.83364487229673201</v>
      </c>
    </row>
    <row r="198" spans="2:2" x14ac:dyDescent="0.45">
      <c r="B198">
        <v>0.89039877019954505</v>
      </c>
    </row>
    <row r="199" spans="2:2" x14ac:dyDescent="0.45">
      <c r="B199">
        <v>0.83464985030134697</v>
      </c>
    </row>
    <row r="200" spans="2:2" x14ac:dyDescent="0.45">
      <c r="B200">
        <v>3.71589426288925</v>
      </c>
    </row>
    <row r="201" spans="2:2" x14ac:dyDescent="0.45">
      <c r="B201">
        <v>1.10028099170788</v>
      </c>
    </row>
    <row r="202" spans="2:2" x14ac:dyDescent="0.45">
      <c r="B202">
        <v>2.0567855132935899</v>
      </c>
    </row>
    <row r="203" spans="2:2" x14ac:dyDescent="0.45">
      <c r="B203">
        <v>1.0496540975623201</v>
      </c>
    </row>
    <row r="204" spans="2:2" x14ac:dyDescent="0.45">
      <c r="B204">
        <v>0.901167701699227</v>
      </c>
    </row>
    <row r="205" spans="2:2" x14ac:dyDescent="0.45">
      <c r="B205">
        <v>1.0414691298252301</v>
      </c>
    </row>
    <row r="206" spans="2:2" x14ac:dyDescent="0.45">
      <c r="B206">
        <v>1.0709889526798499</v>
      </c>
    </row>
    <row r="207" spans="2:2" x14ac:dyDescent="0.45">
      <c r="B207">
        <v>0.98289276660363301</v>
      </c>
    </row>
    <row r="208" spans="2:2" x14ac:dyDescent="0.45">
      <c r="B208">
        <v>1.0087134597254199</v>
      </c>
    </row>
    <row r="209" spans="2:2" x14ac:dyDescent="0.45">
      <c r="B209">
        <v>1.1013281403023101</v>
      </c>
    </row>
    <row r="210" spans="2:2" x14ac:dyDescent="0.45">
      <c r="B210">
        <v>0.92203215166220698</v>
      </c>
    </row>
    <row r="211" spans="2:2" x14ac:dyDescent="0.45">
      <c r="B211">
        <v>0.83426955396689495</v>
      </c>
    </row>
    <row r="212" spans="2:2" x14ac:dyDescent="0.45">
      <c r="B212">
        <v>0.922299834917086</v>
      </c>
    </row>
    <row r="213" spans="2:2" x14ac:dyDescent="0.45">
      <c r="B213">
        <v>1.01597514020764</v>
      </c>
    </row>
    <row r="214" spans="2:2" x14ac:dyDescent="0.45">
      <c r="B214">
        <v>0.94453596691435904</v>
      </c>
    </row>
    <row r="215" spans="2:2" x14ac:dyDescent="0.45">
      <c r="B215">
        <v>1.09084383782232</v>
      </c>
    </row>
    <row r="216" spans="2:2" x14ac:dyDescent="0.45">
      <c r="B216">
        <v>0.834459212097172</v>
      </c>
    </row>
    <row r="217" spans="2:2" x14ac:dyDescent="0.45">
      <c r="B217">
        <v>0.598233786415028</v>
      </c>
    </row>
    <row r="218" spans="2:2" x14ac:dyDescent="0.45">
      <c r="B218">
        <v>0.82030368935328102</v>
      </c>
    </row>
    <row r="219" spans="2:2" x14ac:dyDescent="0.45">
      <c r="B219">
        <v>0.97287292979758</v>
      </c>
    </row>
    <row r="220" spans="2:2" x14ac:dyDescent="0.45">
      <c r="B220">
        <v>0.65830197979693195</v>
      </c>
    </row>
    <row r="221" spans="2:2" x14ac:dyDescent="0.45">
      <c r="B221">
        <v>1.14621783242429</v>
      </c>
    </row>
    <row r="222" spans="2:2" x14ac:dyDescent="0.45">
      <c r="B222">
        <v>0.96878420219444095</v>
      </c>
    </row>
    <row r="223" spans="2:2" x14ac:dyDescent="0.45">
      <c r="B223">
        <v>0.87167092931530499</v>
      </c>
    </row>
    <row r="224" spans="2:2" x14ac:dyDescent="0.45">
      <c r="B224">
        <v>0.66473292847713095</v>
      </c>
    </row>
    <row r="225" spans="2:2" x14ac:dyDescent="0.45">
      <c r="B225">
        <v>0.74907501859502801</v>
      </c>
    </row>
    <row r="226" spans="2:2" x14ac:dyDescent="0.45">
      <c r="B226">
        <v>0.72416930475739905</v>
      </c>
    </row>
    <row r="227" spans="2:2" x14ac:dyDescent="0.45">
      <c r="B227">
        <v>1.8475986899180501</v>
      </c>
    </row>
    <row r="228" spans="2:2" x14ac:dyDescent="0.45">
      <c r="B228">
        <v>0.98069891362991601</v>
      </c>
    </row>
    <row r="229" spans="2:2" x14ac:dyDescent="0.45">
      <c r="B229">
        <v>0.95378336311330303</v>
      </c>
    </row>
    <row r="230" spans="2:2" x14ac:dyDescent="0.45">
      <c r="B230">
        <v>0.598233786415028</v>
      </c>
    </row>
    <row r="231" spans="2:2" x14ac:dyDescent="0.45">
      <c r="B231">
        <v>0.78768619629844205</v>
      </c>
    </row>
    <row r="232" spans="2:2" x14ac:dyDescent="0.45">
      <c r="B232">
        <v>0.71344605494260804</v>
      </c>
    </row>
    <row r="233" spans="2:2" x14ac:dyDescent="0.45">
      <c r="B233">
        <v>0.59380115646228004</v>
      </c>
    </row>
    <row r="234" spans="2:2" x14ac:dyDescent="0.45">
      <c r="B234">
        <v>1.2799860042364</v>
      </c>
    </row>
    <row r="235" spans="2:2" x14ac:dyDescent="0.45">
      <c r="B235">
        <v>0.80303678931728695</v>
      </c>
    </row>
    <row r="236" spans="2:2" x14ac:dyDescent="0.45">
      <c r="B236">
        <v>0.83214837002619801</v>
      </c>
    </row>
    <row r="237" spans="2:2" x14ac:dyDescent="0.45">
      <c r="B237">
        <v>0.62007847553575401</v>
      </c>
    </row>
    <row r="238" spans="2:2" x14ac:dyDescent="0.45">
      <c r="B238">
        <v>0.71021683023544202</v>
      </c>
    </row>
    <row r="239" spans="2:2" x14ac:dyDescent="0.45">
      <c r="B239">
        <v>0.64123986510114805</v>
      </c>
    </row>
    <row r="240" spans="2:2" x14ac:dyDescent="0.45">
      <c r="B240">
        <v>0.59722275269621805</v>
      </c>
    </row>
    <row r="241" spans="2:2" x14ac:dyDescent="0.45">
      <c r="B241">
        <v>0.772424575319416</v>
      </c>
    </row>
    <row r="242" spans="2:2" x14ac:dyDescent="0.45">
      <c r="B242">
        <v>0.78460144175852498</v>
      </c>
    </row>
    <row r="243" spans="2:2" x14ac:dyDescent="0.45">
      <c r="B243">
        <v>1.33058189083141</v>
      </c>
    </row>
    <row r="244" spans="2:2" x14ac:dyDescent="0.45">
      <c r="B244">
        <v>0.82874840724477505</v>
      </c>
    </row>
    <row r="245" spans="2:2" x14ac:dyDescent="0.45">
      <c r="B245">
        <v>0.96119231537280203</v>
      </c>
    </row>
    <row r="246" spans="2:2" x14ac:dyDescent="0.45">
      <c r="B246">
        <v>1.08361422245788</v>
      </c>
    </row>
    <row r="247" spans="2:2" x14ac:dyDescent="0.45">
      <c r="B247">
        <v>0.637344890707645</v>
      </c>
    </row>
    <row r="248" spans="2:2" x14ac:dyDescent="0.45">
      <c r="B248">
        <v>0.63607557926110503</v>
      </c>
    </row>
    <row r="249" spans="2:2" x14ac:dyDescent="0.45">
      <c r="B249">
        <v>0.87420268232031495</v>
      </c>
    </row>
    <row r="250" spans="2:2" x14ac:dyDescent="0.45">
      <c r="B250">
        <v>0.83464985030134697</v>
      </c>
    </row>
    <row r="251" spans="2:2" x14ac:dyDescent="0.45">
      <c r="B251">
        <v>0.91205804094665799</v>
      </c>
    </row>
    <row r="252" spans="2:2" x14ac:dyDescent="0.45">
      <c r="B252">
        <v>3.4876442216472601</v>
      </c>
    </row>
    <row r="253" spans="2:2" x14ac:dyDescent="0.45">
      <c r="B253">
        <v>1.11567680916328</v>
      </c>
    </row>
    <row r="254" spans="2:2" x14ac:dyDescent="0.45">
      <c r="B254">
        <v>0.71512512561700203</v>
      </c>
    </row>
    <row r="255" spans="2:2" x14ac:dyDescent="0.45">
      <c r="B255">
        <v>1.0356163291679501</v>
      </c>
    </row>
    <row r="256" spans="2:2" x14ac:dyDescent="0.45">
      <c r="B256">
        <v>0.89547605121899299</v>
      </c>
    </row>
    <row r="257" spans="2:2" x14ac:dyDescent="0.45">
      <c r="B257">
        <v>1.0352781507490101</v>
      </c>
    </row>
    <row r="258" spans="2:2" x14ac:dyDescent="0.45">
      <c r="B258">
        <v>1.0225474171265201</v>
      </c>
    </row>
    <row r="259" spans="2:2" x14ac:dyDescent="0.45">
      <c r="B259">
        <v>0.98289276660363301</v>
      </c>
    </row>
    <row r="260" spans="2:2" x14ac:dyDescent="0.45">
      <c r="B260">
        <v>1.00176808008107</v>
      </c>
    </row>
    <row r="261" spans="2:2" x14ac:dyDescent="0.45">
      <c r="B261">
        <v>1.10689224019784</v>
      </c>
    </row>
    <row r="262" spans="2:2" x14ac:dyDescent="0.45">
      <c r="B262">
        <v>0.90536312055300805</v>
      </c>
    </row>
    <row r="263" spans="2:2" x14ac:dyDescent="0.45">
      <c r="B263">
        <v>0.834459212097172</v>
      </c>
    </row>
    <row r="264" spans="2:2" x14ac:dyDescent="0.45">
      <c r="B264">
        <v>0.89015644341944899</v>
      </c>
    </row>
    <row r="265" spans="2:2" x14ac:dyDescent="0.45">
      <c r="B265">
        <v>1.0385442069145701</v>
      </c>
    </row>
    <row r="266" spans="2:2" x14ac:dyDescent="0.45">
      <c r="B266">
        <v>1.0175901693996401</v>
      </c>
    </row>
    <row r="267" spans="2:2" x14ac:dyDescent="0.45">
      <c r="B267">
        <v>1.19428274982742</v>
      </c>
    </row>
    <row r="268" spans="2:2" x14ac:dyDescent="0.45">
      <c r="B268">
        <v>0.87420268232031495</v>
      </c>
    </row>
    <row r="269" spans="2:2" x14ac:dyDescent="0.45">
      <c r="B269">
        <v>0.64026202504409802</v>
      </c>
    </row>
    <row r="270" spans="2:2" x14ac:dyDescent="0.45">
      <c r="B270">
        <v>0.65313773694509203</v>
      </c>
    </row>
    <row r="271" spans="2:2" x14ac:dyDescent="0.45">
      <c r="B271">
        <v>0.84133600740320502</v>
      </c>
    </row>
    <row r="272" spans="2:2" x14ac:dyDescent="0.45">
      <c r="B272">
        <v>0.681035524325871</v>
      </c>
    </row>
    <row r="273" spans="2:2" x14ac:dyDescent="0.45">
      <c r="B273">
        <v>1.14640418609676</v>
      </c>
    </row>
    <row r="274" spans="2:2" x14ac:dyDescent="0.45">
      <c r="B274">
        <v>0.98190297980098196</v>
      </c>
    </row>
    <row r="275" spans="2:2" x14ac:dyDescent="0.45">
      <c r="B275">
        <v>0.83440345197871901</v>
      </c>
    </row>
    <row r="276" spans="2:2" x14ac:dyDescent="0.45">
      <c r="B276">
        <v>0.60167744839071602</v>
      </c>
    </row>
    <row r="277" spans="2:2" x14ac:dyDescent="0.45">
      <c r="B277">
        <v>0.67907642908867805</v>
      </c>
    </row>
    <row r="278" spans="2:2" x14ac:dyDescent="0.45">
      <c r="B278">
        <v>0.64002222871166103</v>
      </c>
    </row>
    <row r="279" spans="2:2" x14ac:dyDescent="0.45">
      <c r="B279">
        <v>1.8475986899180501</v>
      </c>
    </row>
    <row r="280" spans="2:2" x14ac:dyDescent="0.45">
      <c r="B280">
        <v>1.02777209050422</v>
      </c>
    </row>
    <row r="281" spans="2:2" x14ac:dyDescent="0.45">
      <c r="B281">
        <v>1.0074024071458501</v>
      </c>
    </row>
    <row r="282" spans="2:2" x14ac:dyDescent="0.45">
      <c r="B282">
        <v>0.64026202504409802</v>
      </c>
    </row>
    <row r="283" spans="2:2" x14ac:dyDescent="0.45">
      <c r="B283">
        <v>0.786467880876486</v>
      </c>
    </row>
    <row r="284" spans="2:2" x14ac:dyDescent="0.45">
      <c r="B284">
        <v>1.22216201056579</v>
      </c>
    </row>
    <row r="285" spans="2:2" x14ac:dyDescent="0.45">
      <c r="B285">
        <v>0.613233480014439</v>
      </c>
    </row>
    <row r="286" spans="2:2" x14ac:dyDescent="0.45">
      <c r="B286">
        <v>0.55640963865563997</v>
      </c>
    </row>
    <row r="287" spans="2:2" x14ac:dyDescent="0.45">
      <c r="B287">
        <v>1.2556496958900201</v>
      </c>
    </row>
    <row r="288" spans="2:2" x14ac:dyDescent="0.45">
      <c r="B288">
        <v>1.2926584347643799</v>
      </c>
    </row>
    <row r="289" spans="2:2" x14ac:dyDescent="0.45">
      <c r="B289">
        <v>1.29068947068309</v>
      </c>
    </row>
    <row r="290" spans="2:2" x14ac:dyDescent="0.45">
      <c r="B290">
        <v>0.65414448967222005</v>
      </c>
    </row>
    <row r="291" spans="2:2" x14ac:dyDescent="0.45">
      <c r="B291">
        <v>0.50853909393979702</v>
      </c>
    </row>
    <row r="292" spans="2:2" x14ac:dyDescent="0.45">
      <c r="B292">
        <v>0.72289852744111605</v>
      </c>
    </row>
    <row r="293" spans="2:2" x14ac:dyDescent="0.45">
      <c r="B293">
        <v>0.84817656805823105</v>
      </c>
    </row>
    <row r="294" spans="2:2" x14ac:dyDescent="0.45">
      <c r="B294">
        <v>0.90016202219777697</v>
      </c>
    </row>
  </sheetData>
  <sheetProtection algorithmName="SHA-512" hashValue="nVVLYFqMLjgDG7cvI8nL3MLFMprDUxNQYyJZ/0WpZ7U6euVo5sWB4jbtAlgzpcd9Chk2Vcyg1kFmBSEGo4xojA==" saltValue="tu8EUX1/oRdF/4fH4567ug==" spinCount="100000" sheet="1" objects="1" scenarios="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5:H37"/>
  <sheetViews>
    <sheetView showGridLines="0" workbookViewId="0">
      <selection activeCell="C18" sqref="C18"/>
    </sheetView>
  </sheetViews>
  <sheetFormatPr defaultRowHeight="14.25" x14ac:dyDescent="0.45"/>
  <cols>
    <col min="1" max="1" width="3.53125" customWidth="1"/>
    <col min="2" max="2" width="17.86328125" customWidth="1"/>
    <col min="3" max="3" width="17.19921875" customWidth="1"/>
    <col min="4" max="4" width="14.6640625" customWidth="1"/>
    <col min="5" max="5" width="13" customWidth="1"/>
    <col min="6" max="6" width="13.6640625" customWidth="1"/>
    <col min="7" max="7" width="13.1328125" customWidth="1"/>
    <col min="8" max="8" width="11" customWidth="1"/>
  </cols>
  <sheetData>
    <row r="5" spans="1:2" ht="22.5" x14ac:dyDescent="0.6">
      <c r="A5" s="8" t="s">
        <v>60</v>
      </c>
    </row>
    <row r="15" spans="1:2" ht="15.75" x14ac:dyDescent="0.5">
      <c r="B15" s="3" t="s">
        <v>8</v>
      </c>
    </row>
    <row r="16" spans="1:2" ht="14.65" thickBot="1" x14ac:dyDescent="0.5"/>
    <row r="17" spans="2:8" ht="36" customHeight="1" thickBot="1" x14ac:dyDescent="0.55000000000000004">
      <c r="B17" s="9" t="s">
        <v>9</v>
      </c>
      <c r="C17" s="111" t="s">
        <v>70</v>
      </c>
      <c r="D17" s="112" t="s">
        <v>71</v>
      </c>
      <c r="E17" s="113" t="s">
        <v>72</v>
      </c>
    </row>
    <row r="18" spans="2:8" x14ac:dyDescent="0.45">
      <c r="B18" s="12">
        <v>0.5</v>
      </c>
      <c r="C18" s="13"/>
      <c r="D18" s="14"/>
      <c r="E18" s="15" t="str">
        <f>IF(ISBLANK(D18)," ",D18*10)</f>
        <v xml:space="preserve"> </v>
      </c>
    </row>
    <row r="19" spans="2:8" x14ac:dyDescent="0.45">
      <c r="B19" s="16">
        <v>1</v>
      </c>
      <c r="C19" s="17"/>
      <c r="D19" s="18"/>
      <c r="E19" s="19" t="str">
        <f>IF(ISBLANK(D19)," ",D19*10)</f>
        <v xml:space="preserve"> </v>
      </c>
    </row>
    <row r="20" spans="2:8" ht="14.65" thickBot="1" x14ac:dyDescent="0.5">
      <c r="B20" s="20">
        <v>1.5</v>
      </c>
      <c r="C20" s="21"/>
      <c r="D20" s="22"/>
      <c r="E20" s="23" t="str">
        <f>IF(ISBLANK(D20), " ", D20*10)</f>
        <v xml:space="preserve"> </v>
      </c>
    </row>
    <row r="22" spans="2:8" ht="21" x14ac:dyDescent="0.65">
      <c r="B22" s="24" t="str">
        <f ca="1">IF('Enable tool'!A1=0,"Copy Expired, please download an updated version (see Disclaimer sheet)",IF('Enable tool'!A2=0,"Please activate tool (see Disclaimer sheet)"," "))</f>
        <v>Please activate tool (see Disclaimer sheet)</v>
      </c>
      <c r="D22" s="24"/>
    </row>
    <row r="23" spans="2:8" ht="14.65" thickBot="1" x14ac:dyDescent="0.5"/>
    <row r="24" spans="2:8" ht="31.9" thickBot="1" x14ac:dyDescent="0.55000000000000004">
      <c r="B24" s="3" t="s">
        <v>10</v>
      </c>
      <c r="D24" s="9" t="s">
        <v>17</v>
      </c>
      <c r="E24" s="3"/>
      <c r="F24" s="9" t="s">
        <v>12</v>
      </c>
      <c r="G24" s="3"/>
      <c r="H24" s="9" t="s">
        <v>13</v>
      </c>
    </row>
    <row r="25" spans="2:8" ht="18.399999999999999" thickBot="1" x14ac:dyDescent="0.6">
      <c r="D25" s="25" t="str">
        <f ca="1">IF(ISBLANK(E19)," ", IF('Enable tool'!A3=0," ",E19))</f>
        <v xml:space="preserve"> </v>
      </c>
      <c r="E25" s="26"/>
      <c r="F25" s="25" t="str">
        <f>IF(OR(ISBLANK(C18),ISBLANK(C20))," ",IF('Enable tool'!A3=0," ",C20-C18))</f>
        <v xml:space="preserve"> </v>
      </c>
      <c r="G25" s="26"/>
      <c r="H25" s="25" t="str">
        <f>IF(ISBLANK(C19)," ",IF('Enable tool'!A3=0," ",C19))</f>
        <v xml:space="preserve"> </v>
      </c>
    </row>
    <row r="26" spans="2:8" x14ac:dyDescent="0.45">
      <c r="F26" s="27" t="str">
        <f>IF(F25&lt;0,"Negative TU values for Filled Insulation are highly unusual"," ")</f>
        <v xml:space="preserve"> </v>
      </c>
    </row>
    <row r="27" spans="2:8" ht="21" x14ac:dyDescent="0.65">
      <c r="B27" s="28" t="s">
        <v>14</v>
      </c>
    </row>
    <row r="28" spans="2:8" ht="14.65" thickBot="1" x14ac:dyDescent="0.5">
      <c r="B28" s="29"/>
      <c r="C28" s="29"/>
      <c r="D28" s="29"/>
    </row>
    <row r="29" spans="2:8" ht="38.25" customHeight="1" thickBot="1" x14ac:dyDescent="0.5">
      <c r="B29" s="30" t="s">
        <v>11</v>
      </c>
      <c r="C29" s="30" t="s">
        <v>12</v>
      </c>
      <c r="D29" s="30" t="s">
        <v>13</v>
      </c>
      <c r="E29" s="31" t="s">
        <v>15</v>
      </c>
    </row>
    <row r="30" spans="2:8" ht="30.75" customHeight="1" thickBot="1" x14ac:dyDescent="0.5">
      <c r="B30" s="32" t="str">
        <f ca="1">D25</f>
        <v xml:space="preserve"> </v>
      </c>
      <c r="C30" s="32" t="str">
        <f>IF(F25&lt;-1, 500,IF(F25&lt;0,100,F25))</f>
        <v xml:space="preserve"> </v>
      </c>
      <c r="D30" s="32" t="str">
        <f>H25</f>
        <v xml:space="preserve"> </v>
      </c>
      <c r="E30" s="32" t="str">
        <f>IF(OR(H25=0,H25=" ",F25=" ")," ",F25-2*C19+2*C18)</f>
        <v xml:space="preserve"> </v>
      </c>
    </row>
    <row r="33" spans="2:5" ht="15.75" x14ac:dyDescent="0.5">
      <c r="B33" s="33" t="s">
        <v>16</v>
      </c>
    </row>
    <row r="34" spans="2:5" ht="14.65" thickBot="1" x14ac:dyDescent="0.5"/>
    <row r="35" spans="2:5" ht="46.15" x14ac:dyDescent="1.35">
      <c r="B35" s="34" t="str">
        <f ca="1">IF(OR(B30=" ",C30=" ",D30=" ",E30=" ")," ",IF(C36&lt;0.05,"Action Required",IF(OR(C36&lt;0.2,F25&lt;0),"Further Study","No Action Required")))</f>
        <v xml:space="preserve"> </v>
      </c>
      <c r="C35" s="35"/>
      <c r="D35" s="35"/>
      <c r="E35" s="36"/>
    </row>
    <row r="36" spans="2:5" ht="23.25" x14ac:dyDescent="0.7">
      <c r="B36" s="37" t="str">
        <f ca="1">IF(C36&gt;0.2, " ","Cable is in the worst :")</f>
        <v xml:space="preserve"> </v>
      </c>
      <c r="C36" s="38" t="str">
        <f ca="1">IF(OR(B30=" ",C30=" ",D30=" ",E30=" ")," ",IF(F25&lt;0," ",IF('PCA-Filled'!E21&lt;0.8," ",1-'PCA-Filled'!E21)))</f>
        <v xml:space="preserve"> </v>
      </c>
      <c r="D36" s="39"/>
      <c r="E36" s="40"/>
    </row>
    <row r="37" spans="2:5" ht="14.65" thickBot="1" x14ac:dyDescent="0.5">
      <c r="B37" s="41" t="str">
        <f ca="1">IF(C36=" "," ",IF(C36&gt;0.2," ","Please click on the corresponding tab for more information"))</f>
        <v xml:space="preserve"> </v>
      </c>
      <c r="C37" s="42"/>
      <c r="D37" s="42"/>
      <c r="E37" s="43"/>
    </row>
  </sheetData>
  <sheetProtection algorithmName="SHA-512" hashValue="N4yWSAmgy0sFAWemKCY44xon5Kh22ihICGADNA00upiNjylaCEscM/OOOdsyuNxf2ds2zxOIjFof5wdLfmNjmg==" saltValue="hBpXQf97TR5LhijSu38wnw==" spinCount="100000" sheet="1" objects="1" scenarios="1" selectLockedCells="1"/>
  <conditionalFormatting sqref="B30">
    <cfRule type="iconSet" priority="3">
      <iconSet iconSet="3Symbols" showValue="0" reverse="1">
        <cfvo type="percent" val="0"/>
        <cfvo type="num" val="0.1"/>
        <cfvo type="num" val="1" gte="0"/>
      </iconSet>
    </cfRule>
  </conditionalFormatting>
  <conditionalFormatting sqref="C30">
    <cfRule type="iconSet" priority="2">
      <iconSet iconSet="3Symbols" showValue="0" reverse="1">
        <cfvo type="percent" val="0"/>
        <cfvo type="num" val="4"/>
        <cfvo type="num" val="120" gte="0"/>
      </iconSet>
    </cfRule>
  </conditionalFormatting>
  <conditionalFormatting sqref="D30">
    <cfRule type="iconSet" priority="4">
      <iconSet iconSet="3Symbols" showValue="0" reverse="1">
        <cfvo type="percent" val="0"/>
        <cfvo type="num" val="20"/>
        <cfvo type="num" val="100" gte="0"/>
      </iconSet>
    </cfRule>
  </conditionalFormatting>
  <conditionalFormatting sqref="E30">
    <cfRule type="iconSet" priority="1">
      <iconSet iconSet="3Symbols" showValue="0" reverse="1">
        <cfvo type="percent" val="0"/>
        <cfvo type="num" val="0.65"/>
        <cfvo type="num" val="40" gte="0"/>
      </iconSet>
    </cfRule>
  </conditionalFormatting>
  <conditionalFormatting sqref="F25">
    <cfRule type="cellIs" dxfId="0" priority="5" operator="lessThan">
      <formula>0</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5:H33"/>
  <sheetViews>
    <sheetView showGridLines="0" workbookViewId="0">
      <selection activeCell="D14" sqref="D14"/>
    </sheetView>
  </sheetViews>
  <sheetFormatPr defaultRowHeight="14.25" x14ac:dyDescent="0.45"/>
  <cols>
    <col min="1" max="1" width="3.46484375" customWidth="1"/>
    <col min="2" max="2" width="17.86328125" customWidth="1"/>
    <col min="3" max="5" width="20.06640625" customWidth="1"/>
    <col min="6" max="6" width="14" customWidth="1"/>
    <col min="7" max="7" width="15.1328125" customWidth="1"/>
    <col min="8" max="8" width="11.19921875" customWidth="1"/>
  </cols>
  <sheetData>
    <row r="5" spans="1:5" ht="22.5" x14ac:dyDescent="0.6">
      <c r="A5" s="8" t="s">
        <v>54</v>
      </c>
    </row>
    <row r="11" spans="1:5" ht="15.75" x14ac:dyDescent="0.5">
      <c r="B11" s="3" t="s">
        <v>8</v>
      </c>
    </row>
    <row r="12" spans="1:5" ht="14.65" thickBot="1" x14ac:dyDescent="0.5"/>
    <row r="13" spans="1:5" ht="31.9" thickBot="1" x14ac:dyDescent="0.5">
      <c r="B13" s="114" t="s">
        <v>9</v>
      </c>
      <c r="C13" s="111" t="s">
        <v>70</v>
      </c>
      <c r="D13" s="112" t="s">
        <v>71</v>
      </c>
      <c r="E13" s="113" t="s">
        <v>72</v>
      </c>
    </row>
    <row r="14" spans="1:5" x14ac:dyDescent="0.45">
      <c r="B14" s="12">
        <v>0.5</v>
      </c>
      <c r="C14" s="13"/>
      <c r="D14" s="14"/>
      <c r="E14" s="15" t="str">
        <f>IF(ISBLANK(D14)," ",D14*10)</f>
        <v xml:space="preserve"> </v>
      </c>
    </row>
    <row r="15" spans="1:5" x14ac:dyDescent="0.45">
      <c r="B15" s="16">
        <v>1</v>
      </c>
      <c r="C15" s="17"/>
      <c r="D15" s="18"/>
      <c r="E15" s="19" t="str">
        <f>IF(ISBLANK(D15)," ",D15*10)</f>
        <v xml:space="preserve"> </v>
      </c>
    </row>
    <row r="16" spans="1:5" ht="14.65" thickBot="1" x14ac:dyDescent="0.5">
      <c r="B16" s="20">
        <v>1.5</v>
      </c>
      <c r="C16" s="21"/>
      <c r="D16" s="22"/>
      <c r="E16" s="23" t="str">
        <f>IF(ISBLANK(D16), " ", D16*10)</f>
        <v xml:space="preserve"> </v>
      </c>
    </row>
    <row r="18" spans="2:8" ht="21" x14ac:dyDescent="0.65">
      <c r="B18" s="24" t="str">
        <f ca="1">IF('Enable tool'!A1=0,"Copy Expired, please download an updated version (see Disclaimer sheet)",IF('Enable tool'!A2=0,"Please activate tool (see Disclaimer sheet)"," "))</f>
        <v>Please activate tool (see Disclaimer sheet)</v>
      </c>
      <c r="D18" s="24"/>
    </row>
    <row r="19" spans="2:8" ht="14.65" thickBot="1" x14ac:dyDescent="0.5"/>
    <row r="20" spans="2:8" ht="31.9" thickBot="1" x14ac:dyDescent="0.55000000000000004">
      <c r="B20" s="3" t="s">
        <v>10</v>
      </c>
      <c r="D20" s="9" t="s">
        <v>57</v>
      </c>
      <c r="E20" s="3"/>
      <c r="F20" s="9" t="s">
        <v>12</v>
      </c>
      <c r="G20" s="3"/>
      <c r="H20" s="9" t="s">
        <v>13</v>
      </c>
    </row>
    <row r="21" spans="2:8" ht="18.399999999999999" thickBot="1" x14ac:dyDescent="0.6">
      <c r="D21" s="25" t="str">
        <f ca="1">IF(ISBLANK(E15)," ", IF('Enable tool'!A3=0," ",E15))</f>
        <v xml:space="preserve"> </v>
      </c>
      <c r="E21" s="26"/>
      <c r="F21" s="25" t="str">
        <f>IF(OR(ISBLANK(C14),ISBLANK(C16))," ",IF('Enable tool'!A3=0," ",C16-C14))</f>
        <v xml:space="preserve"> </v>
      </c>
      <c r="G21" s="26"/>
      <c r="H21" s="25" t="str">
        <f>IF(ISBLANK(C15)," ",IF('Enable tool'!A3=0," ",C15))</f>
        <v xml:space="preserve"> </v>
      </c>
    </row>
    <row r="22" spans="2:8" x14ac:dyDescent="0.45">
      <c r="F22" s="27"/>
    </row>
    <row r="23" spans="2:8" ht="21" x14ac:dyDescent="0.65">
      <c r="B23" s="28" t="s">
        <v>14</v>
      </c>
    </row>
    <row r="24" spans="2:8" ht="14.65" thickBot="1" x14ac:dyDescent="0.5">
      <c r="B24" s="29"/>
      <c r="C24" s="29"/>
      <c r="D24" s="29"/>
    </row>
    <row r="25" spans="2:8" ht="40.5" customHeight="1" thickBot="1" x14ac:dyDescent="0.5">
      <c r="B25" s="31" t="s">
        <v>11</v>
      </c>
      <c r="C25" s="31" t="s">
        <v>56</v>
      </c>
      <c r="D25" s="31" t="s">
        <v>59</v>
      </c>
      <c r="E25" s="31" t="s">
        <v>13</v>
      </c>
      <c r="F25" s="31" t="s">
        <v>15</v>
      </c>
    </row>
    <row r="26" spans="2:8" ht="30.75" customHeight="1" thickBot="1" x14ac:dyDescent="0.5">
      <c r="B26" s="32" t="str">
        <f ca="1">D21</f>
        <v xml:space="preserve"> </v>
      </c>
      <c r="C26" s="32" t="str">
        <f>IF(OR(F21&gt;0,F21=0),F21," ")</f>
        <v xml:space="preserve"> </v>
      </c>
      <c r="D26" s="32" t="str">
        <f>IF(F21&lt;0,F21," ")</f>
        <v xml:space="preserve"> </v>
      </c>
      <c r="E26" s="32" t="str">
        <f>H21</f>
        <v xml:space="preserve"> </v>
      </c>
      <c r="F26" s="32" t="str">
        <f>IF(OR(H21=0,H21=" ",F21=" ")," ",F21-2*C15+2*C14)</f>
        <v xml:space="preserve"> </v>
      </c>
    </row>
    <row r="29" spans="2:8" ht="15.75" x14ac:dyDescent="0.5">
      <c r="B29" s="33" t="s">
        <v>69</v>
      </c>
    </row>
    <row r="30" spans="2:8" ht="14.65" thickBot="1" x14ac:dyDescent="0.5"/>
    <row r="31" spans="2:8" ht="46.15" x14ac:dyDescent="1.35">
      <c r="B31" s="34" t="str">
        <f ca="1">IF(OR(B26=" ",D26=" ",E26=" ",F26=" ")," ",IF(C32&lt;0.05,"Action Required",IF(C32&lt;0.2,"Further Study","No Action Required")))</f>
        <v xml:space="preserve"> </v>
      </c>
      <c r="C31" s="35"/>
      <c r="D31" s="35"/>
      <c r="E31" s="36"/>
    </row>
    <row r="32" spans="2:8" ht="23.25" x14ac:dyDescent="0.7">
      <c r="B32" s="37" t="str">
        <f ca="1">IF(C32&gt;0.2, " ","Cable is in the worst :")</f>
        <v xml:space="preserve"> </v>
      </c>
      <c r="C32" s="38" t="str">
        <f ca="1">IF(OR(B26=" ",C26=" ",E26=" ",F26=" ")," ",IF('PCA-Paper'!E21&lt;0.8," ",1-'PCA-Paper'!E21))</f>
        <v xml:space="preserve"> </v>
      </c>
      <c r="D32" s="39"/>
      <c r="E32" s="40"/>
    </row>
    <row r="33" spans="2:5" ht="14.65" thickBot="1" x14ac:dyDescent="0.5">
      <c r="B33" s="41" t="str">
        <f ca="1">IF(C32=" "," ",IF(C32&gt;0.2," ","Please click on the corresponding tab for more information"))</f>
        <v xml:space="preserve"> </v>
      </c>
      <c r="C33" s="42"/>
      <c r="D33" s="42"/>
      <c r="E33" s="43"/>
    </row>
  </sheetData>
  <sheetProtection algorithmName="SHA-512" hashValue="G2uwRVMzBXM/F7JnMFFaxxpJhcYuT+sRtpZKVqJwV1IDys/v9HwwX7dwHWsanDeul+9qmi+CXT6vhJSDrx5aqw==" saltValue="47Z/kFbp80/P8IKpS4BMvQ==" spinCount="100000" sheet="1" objects="1" scenarios="1" selectLockedCells="1"/>
  <conditionalFormatting sqref="B26">
    <cfRule type="iconSet" priority="9">
      <iconSet iconSet="3Symbols" showValue="0" reverse="1">
        <cfvo type="percent" val="0"/>
        <cfvo type="num" val="0.1"/>
        <cfvo type="num" val="0.4"/>
      </iconSet>
    </cfRule>
  </conditionalFormatting>
  <conditionalFormatting sqref="C26">
    <cfRule type="iconSet" priority="2">
      <iconSet iconSet="3Symbols" showValue="0" reverse="1">
        <cfvo type="percent" val="0"/>
        <cfvo type="num" val="10"/>
        <cfvo type="num" val="100"/>
      </iconSet>
    </cfRule>
  </conditionalFormatting>
  <conditionalFormatting sqref="D26">
    <cfRule type="iconSet" priority="1">
      <iconSet iconSet="3Symbols" showValue="0">
        <cfvo type="percent" val="0"/>
        <cfvo type="num" val="-50"/>
        <cfvo type="num" val="-35"/>
      </iconSet>
    </cfRule>
  </conditionalFormatting>
  <conditionalFormatting sqref="E26">
    <cfRule type="iconSet" priority="10">
      <iconSet iconSet="3Symbols" showValue="0" reverse="1">
        <cfvo type="percent" val="0"/>
        <cfvo type="num" val="90"/>
        <cfvo type="num" val="200"/>
      </iconSet>
    </cfRule>
  </conditionalFormatting>
  <conditionalFormatting sqref="F26">
    <cfRule type="iconSet" priority="7">
      <iconSet iconSet="3Symbols" showValue="0" reverse="1">
        <cfvo type="percent" val="0"/>
        <cfvo type="num" val="9"/>
        <cfvo type="num" val="20"/>
      </iconSet>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Q26"/>
  <sheetViews>
    <sheetView workbookViewId="0">
      <selection activeCell="B23" sqref="B23"/>
    </sheetView>
  </sheetViews>
  <sheetFormatPr defaultRowHeight="14.25" x14ac:dyDescent="0.45"/>
  <cols>
    <col min="1" max="1" width="14" customWidth="1"/>
    <col min="2" max="2" width="9.1328125" customWidth="1"/>
    <col min="3" max="3" width="7.6640625" customWidth="1"/>
  </cols>
  <sheetData>
    <row r="1" spans="1:17" ht="18" x14ac:dyDescent="0.55000000000000004">
      <c r="A1" s="44" t="s">
        <v>55</v>
      </c>
    </row>
    <row r="3" spans="1:17" ht="14.65" thickBot="1" x14ac:dyDescent="0.5">
      <c r="A3" s="45" t="s">
        <v>18</v>
      </c>
    </row>
    <row r="4" spans="1:17" ht="28.9" thickBot="1" x14ac:dyDescent="0.5">
      <c r="A4" s="46"/>
      <c r="B4" s="47" t="s">
        <v>19</v>
      </c>
      <c r="C4" s="48" t="s">
        <v>20</v>
      </c>
      <c r="D4" s="48" t="s">
        <v>21</v>
      </c>
      <c r="E4" s="49" t="s">
        <v>22</v>
      </c>
      <c r="F4" s="50"/>
    </row>
    <row r="5" spans="1:17" x14ac:dyDescent="0.45">
      <c r="A5" s="51" t="s">
        <v>23</v>
      </c>
      <c r="B5" s="52"/>
      <c r="C5" s="53"/>
      <c r="D5" s="53"/>
      <c r="E5" s="54"/>
    </row>
    <row r="6" spans="1:17" ht="14.65" thickBot="1" x14ac:dyDescent="0.5">
      <c r="A6" s="55" t="s">
        <v>24</v>
      </c>
      <c r="B6" s="56"/>
      <c r="C6" s="57"/>
      <c r="D6" s="57"/>
      <c r="E6" s="58"/>
    </row>
    <row r="8" spans="1:17" ht="14.65" thickBot="1" x14ac:dyDescent="0.5">
      <c r="A8" s="45" t="s">
        <v>25</v>
      </c>
      <c r="J8" s="45" t="s">
        <v>26</v>
      </c>
    </row>
    <row r="9" spans="1:17" ht="28.9" thickBot="1" x14ac:dyDescent="0.5">
      <c r="A9" s="59" t="s">
        <v>27</v>
      </c>
      <c r="B9" s="60" t="s">
        <v>28</v>
      </c>
      <c r="C9" s="61" t="s">
        <v>29</v>
      </c>
      <c r="D9" s="48" t="s">
        <v>30</v>
      </c>
      <c r="E9" s="62" t="s">
        <v>31</v>
      </c>
      <c r="F9" s="47" t="s">
        <v>32</v>
      </c>
      <c r="G9" s="48" t="s">
        <v>33</v>
      </c>
      <c r="H9" s="49" t="s">
        <v>34</v>
      </c>
      <c r="I9" s="63"/>
      <c r="J9" s="64" t="s">
        <v>19</v>
      </c>
      <c r="K9" s="65" t="s">
        <v>20</v>
      </c>
      <c r="L9" s="65" t="s">
        <v>21</v>
      </c>
      <c r="M9" s="66" t="s">
        <v>22</v>
      </c>
      <c r="N9" s="67" t="s">
        <v>35</v>
      </c>
      <c r="O9" s="67" t="s">
        <v>36</v>
      </c>
      <c r="P9" s="63"/>
      <c r="Q9" s="63"/>
    </row>
    <row r="10" spans="1:17" x14ac:dyDescent="0.45">
      <c r="A10" s="68" t="s">
        <v>19</v>
      </c>
      <c r="B10" s="69" t="str">
        <f ca="1">PILC!D21</f>
        <v xml:space="preserve"> </v>
      </c>
      <c r="C10" s="70"/>
      <c r="D10" s="71"/>
      <c r="E10" s="72"/>
      <c r="F10" s="73" t="e">
        <f ca="1">(($B10/$B$5)-$B$6)*C10</f>
        <v>#VALUE!</v>
      </c>
      <c r="G10" s="74" t="e">
        <f t="shared" ref="G10" ca="1" si="0">(($B10/$B$5)-$B$6)*D10</f>
        <v>#VALUE!</v>
      </c>
      <c r="H10" s="75" t="e">
        <f ca="1">(($B10/$B$5)-$B$6)*E10</f>
        <v>#VALUE!</v>
      </c>
      <c r="J10" s="76"/>
      <c r="K10" s="77"/>
      <c r="L10" s="77"/>
      <c r="M10" s="78"/>
      <c r="N10" s="79"/>
      <c r="O10" s="79"/>
      <c r="P10" t="s">
        <v>38</v>
      </c>
    </row>
    <row r="11" spans="1:17" x14ac:dyDescent="0.45">
      <c r="A11" s="68" t="s">
        <v>39</v>
      </c>
      <c r="B11" s="69" t="str">
        <f>PILC!F21</f>
        <v xml:space="preserve"> </v>
      </c>
      <c r="C11" s="70"/>
      <c r="D11" s="71"/>
      <c r="E11" s="72"/>
      <c r="F11" s="73" t="e">
        <f>(($B11/$C$5)-$C$6)*C11</f>
        <v>#VALUE!</v>
      </c>
      <c r="G11" s="74" t="e">
        <f t="shared" ref="G11" si="1">(($B11/$C$5)-$C$6)*D11</f>
        <v>#VALUE!</v>
      </c>
      <c r="H11" s="75" t="e">
        <f>(($B11/$C$5)-$C$6)*E11</f>
        <v>#VALUE!</v>
      </c>
      <c r="J11" s="80"/>
      <c r="K11" s="81"/>
      <c r="L11" s="81"/>
      <c r="M11" s="82"/>
      <c r="N11" s="83"/>
      <c r="O11" s="83"/>
      <c r="P11" t="s">
        <v>41</v>
      </c>
    </row>
    <row r="12" spans="1:17" x14ac:dyDescent="0.45">
      <c r="A12" s="68" t="s">
        <v>21</v>
      </c>
      <c r="B12" s="69" t="e">
        <f>LOG(PILC!H21)</f>
        <v>#VALUE!</v>
      </c>
      <c r="C12" s="70"/>
      <c r="D12" s="71"/>
      <c r="E12" s="72"/>
      <c r="F12" s="73" t="e">
        <f>(($B12/$D$5)-$D$6)*C12</f>
        <v>#VALUE!</v>
      </c>
      <c r="G12" s="74" t="e">
        <f t="shared" ref="G12" si="2">(($B12/$D$5)-$D$6)*D12</f>
        <v>#VALUE!</v>
      </c>
      <c r="H12" s="75" t="e">
        <f>(($B12/$D$5)-$D$6)*E12</f>
        <v>#VALUE!</v>
      </c>
      <c r="J12" s="80"/>
      <c r="K12" s="81"/>
      <c r="L12" s="81"/>
      <c r="M12" s="82"/>
      <c r="N12" s="83"/>
      <c r="O12" s="83"/>
      <c r="P12" t="s">
        <v>43</v>
      </c>
    </row>
    <row r="13" spans="1:17" ht="14.65" thickBot="1" x14ac:dyDescent="0.5">
      <c r="A13" s="84" t="s">
        <v>22</v>
      </c>
      <c r="B13" s="85" t="str">
        <f>PILC!F26</f>
        <v xml:space="preserve"> </v>
      </c>
      <c r="C13" s="86"/>
      <c r="D13" s="87"/>
      <c r="E13" s="88"/>
      <c r="F13" s="89" t="e">
        <f>(($B13/$E$5)-$E$6)*C13</f>
        <v>#VALUE!</v>
      </c>
      <c r="G13" s="90" t="e">
        <f>(($B13/$E$5)-$E$6)*D13</f>
        <v>#VALUE!</v>
      </c>
      <c r="H13" s="91" t="e">
        <f>(($B13/$E$5)-$E$6)*E13</f>
        <v>#VALUE!</v>
      </c>
      <c r="J13" s="80"/>
      <c r="K13" s="81"/>
      <c r="L13" s="81"/>
      <c r="M13" s="82"/>
      <c r="N13" s="83"/>
      <c r="O13" s="83"/>
    </row>
    <row r="14" spans="1:17" ht="16.149999999999999" thickBot="1" x14ac:dyDescent="0.55000000000000004">
      <c r="F14" s="92" t="e">
        <f ca="1">SUM(F10:F13)</f>
        <v>#VALUE!</v>
      </c>
      <c r="G14" s="93" t="e">
        <f ca="1">SUM(G10:G13)</f>
        <v>#VALUE!</v>
      </c>
      <c r="H14" s="94" t="e">
        <f ca="1">SUM(H10:H13)</f>
        <v>#VALUE!</v>
      </c>
      <c r="J14" s="80"/>
      <c r="K14" s="81"/>
      <c r="L14" s="81"/>
      <c r="M14" s="82"/>
      <c r="N14" s="83"/>
      <c r="O14" s="83"/>
    </row>
    <row r="15" spans="1:17" ht="15.75" x14ac:dyDescent="0.5">
      <c r="F15" s="3"/>
      <c r="G15" s="3"/>
      <c r="H15" s="3"/>
      <c r="J15" s="80"/>
      <c r="K15" s="81"/>
      <c r="L15" s="81"/>
      <c r="M15" s="82"/>
      <c r="N15" s="83"/>
      <c r="O15" s="83"/>
    </row>
    <row r="16" spans="1:17" ht="16.149999999999999" thickBot="1" x14ac:dyDescent="0.55000000000000004">
      <c r="A16" s="95" t="s">
        <v>46</v>
      </c>
      <c r="F16" s="3"/>
      <c r="G16" s="3"/>
      <c r="H16" s="3"/>
      <c r="J16" s="80"/>
      <c r="K16" s="81"/>
      <c r="L16" s="81"/>
      <c r="M16" s="82"/>
      <c r="N16" s="83"/>
      <c r="O16" s="83"/>
    </row>
    <row r="17" spans="1:16" ht="16.149999999999999" thickBot="1" x14ac:dyDescent="0.55000000000000004">
      <c r="A17" s="51" t="s">
        <v>47</v>
      </c>
      <c r="B17" s="96"/>
      <c r="C17" s="97"/>
      <c r="D17" s="98"/>
      <c r="F17" s="3"/>
      <c r="G17" s="3"/>
      <c r="H17" s="3"/>
      <c r="J17" s="99"/>
      <c r="K17" s="100"/>
      <c r="L17" s="100"/>
      <c r="M17" s="101"/>
      <c r="N17" s="102"/>
      <c r="O17" s="102"/>
    </row>
    <row r="18" spans="1:16" ht="16.149999999999999" thickBot="1" x14ac:dyDescent="0.55000000000000004">
      <c r="A18" s="55" t="s">
        <v>48</v>
      </c>
      <c r="B18" s="96"/>
      <c r="C18" s="97"/>
      <c r="D18" s="98"/>
      <c r="F18" s="3"/>
      <c r="G18" s="3"/>
      <c r="H18" s="3"/>
      <c r="N18" s="103"/>
    </row>
    <row r="19" spans="1:16" ht="15.75" x14ac:dyDescent="0.5">
      <c r="F19" s="3"/>
      <c r="G19" s="3"/>
      <c r="H19" s="3"/>
      <c r="I19" s="103"/>
      <c r="N19" s="103"/>
    </row>
    <row r="20" spans="1:16" ht="14.65" thickBot="1" x14ac:dyDescent="0.5">
      <c r="A20" s="95" t="s">
        <v>49</v>
      </c>
      <c r="F20" s="103"/>
      <c r="G20" s="103"/>
      <c r="H20" s="103"/>
      <c r="N20" s="103"/>
    </row>
    <row r="21" spans="1:16" ht="14.65" thickBot="1" x14ac:dyDescent="0.5">
      <c r="A21" t="s">
        <v>50</v>
      </c>
      <c r="B21" s="104" t="e">
        <f ca="1">(((F14-B18)^2+(G14-C18)^2+(H14-D18)^2)^0.5)</f>
        <v>#VALUE!</v>
      </c>
      <c r="D21" t="s">
        <v>35</v>
      </c>
      <c r="E21" s="105" t="e">
        <f ca="1">PERCENTRANK(B21:B3665,B21)</f>
        <v>#VALUE!</v>
      </c>
      <c r="N21" s="103"/>
    </row>
    <row r="22" spans="1:16" x14ac:dyDescent="0.45">
      <c r="A22" t="s">
        <v>51</v>
      </c>
      <c r="B22" s="103"/>
      <c r="N22" s="103"/>
    </row>
    <row r="23" spans="1:16" x14ac:dyDescent="0.45">
      <c r="B23" s="103"/>
      <c r="J23" s="106"/>
      <c r="K23" s="63"/>
      <c r="L23" s="63"/>
      <c r="M23" s="63"/>
      <c r="N23" s="103"/>
      <c r="O23" s="63"/>
      <c r="P23" s="63"/>
    </row>
    <row r="24" spans="1:16" x14ac:dyDescent="0.45">
      <c r="B24" s="103"/>
      <c r="J24" s="103"/>
      <c r="K24" s="103"/>
      <c r="L24" s="103"/>
      <c r="M24" s="103"/>
      <c r="N24" s="103"/>
    </row>
    <row r="25" spans="1:16" x14ac:dyDescent="0.45">
      <c r="B25" s="103"/>
      <c r="J25" s="103"/>
      <c r="K25" s="103"/>
      <c r="L25" s="103"/>
      <c r="M25" s="103"/>
      <c r="N25" s="103"/>
    </row>
    <row r="26" spans="1:16" x14ac:dyDescent="0.45">
      <c r="B26" s="103"/>
    </row>
  </sheetData>
  <sheetProtection algorithmName="SHA-512" hashValue="9h6GotJLoY3Aee8Q6P4j1O2qiPjImnhS7pQIi0osGkvfUVgYSaoKSTHZrxpmR70EyJHnp2oXx/ptkbl+y9ANtA==" saltValue="/pmd2lU0URzBQ0uhB/SfyQ==" spinCount="100000" sheet="1" objects="1" scenarios="1"/>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tabColor theme="6" tint="-0.499984740745262"/>
  </sheetPr>
  <dimension ref="A1:B3"/>
  <sheetViews>
    <sheetView workbookViewId="0">
      <selection activeCell="B3" sqref="B3"/>
    </sheetView>
  </sheetViews>
  <sheetFormatPr defaultRowHeight="14.25" x14ac:dyDescent="0.45"/>
  <cols>
    <col min="1" max="1" width="11.19921875" bestFit="1" customWidth="1"/>
    <col min="2" max="2" width="24.1328125" bestFit="1" customWidth="1"/>
  </cols>
  <sheetData>
    <row r="1" spans="1:2" x14ac:dyDescent="0.45">
      <c r="A1" s="5">
        <f ca="1">IF(NOW()&gt;DATE(2024,12,31),0,1)</f>
        <v>1</v>
      </c>
      <c r="B1" s="5" t="s">
        <v>3</v>
      </c>
    </row>
    <row r="2" spans="1:2" x14ac:dyDescent="0.45">
      <c r="A2" s="5">
        <f>IF(ISBLANK(Disclaimer!B34),0,1)</f>
        <v>0</v>
      </c>
      <c r="B2" s="5" t="s">
        <v>4</v>
      </c>
    </row>
    <row r="3" spans="1:2" x14ac:dyDescent="0.45">
      <c r="A3" s="6">
        <f ca="1">A1*A2</f>
        <v>0</v>
      </c>
      <c r="B3" s="6" t="s">
        <v>2</v>
      </c>
    </row>
  </sheetData>
  <sheetProtection algorithmName="SHA-512" hashValue="KFc2pnet/FJLNdZHwhzD4EBUS4sS1lfxaf7qremPJ6kr8Gp70CGj46ZCNlaOtOaR0+ZjJBffs5+1CopW9q28ag==" saltValue="0QIKO53NeOfIGhMp9Hq2h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Disclaimer</vt:lpstr>
      <vt:lpstr>PE, XLPE &amp; WTR-XLPE</vt:lpstr>
      <vt:lpstr>PCA-PE</vt:lpstr>
      <vt:lpstr>Filled-Insulation (ALL)</vt:lpstr>
      <vt:lpstr>PCA-Filled</vt:lpstr>
      <vt:lpstr>Mineral Filled (Pink) EPR</vt:lpstr>
      <vt:lpstr>PILC</vt:lpstr>
      <vt:lpstr>PCA-Paper</vt:lpstr>
      <vt:lpstr>Enable tool</vt:lpstr>
      <vt:lpstr>Action Required</vt:lpstr>
      <vt:lpstr>Further Study</vt:lpstr>
    </vt:vector>
  </TitlesOfParts>
  <Company>Georgia Institute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ydelvalle</dc:creator>
  <cp:lastModifiedBy>Jean Carlos (JC) Hernandez-Mejia</cp:lastModifiedBy>
  <dcterms:created xsi:type="dcterms:W3CDTF">2011-03-02T14:17:49Z</dcterms:created>
  <dcterms:modified xsi:type="dcterms:W3CDTF">2024-03-19T13:48:35Z</dcterms:modified>
</cp:coreProperties>
</file>